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workbookProtection workbookAlgorithmName="SHA-512" workbookHashValue="cK1YY6D30dpzxO/NBYCt/xdQFE4Qx/+70oOwuRrIHREuK/mvjQpAxflOxAYgQcGRtDY25jIjxFVjqDqjffiduQ==" workbookSaltValue="uD5OR05Fs+OrDcwmGps7AQ==" workbookSpinCount="100000" lockStructure="1"/>
  <bookViews>
    <workbookView xWindow="18600" yWindow="0" windowWidth="22260" windowHeight="12645" activeTab="2"/>
  </bookViews>
  <sheets>
    <sheet name="提出方法" sheetId="10" r:id="rId1"/>
    <sheet name="記入例" sheetId="9" r:id="rId2"/>
    <sheet name="活動報告書" sheetId="7" r:id="rId3"/>
    <sheet name="リスト" sheetId="8" state="hidden" r:id="rId4"/>
  </sheets>
  <definedNames>
    <definedName name="_xlnm.Print_Titles" localSheetId="2">活動報告書!$1:$10</definedName>
    <definedName name="_xlnm.Print_Titles" localSheetId="1">記入例!$1:$10</definedName>
  </definedNames>
  <calcPr calcId="162913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<sst xmlns="http://schemas.openxmlformats.org/spreadsheetml/2006/main" count="159" uniqueCount="118">
  <si>
    <t>地域コーディネーター活動報告書</t>
    <rPh sb="0" eb="2">
      <t>チイキ</t>
    </rPh>
    <rPh sb="10" eb="12">
      <t>カツドウ</t>
    </rPh>
    <rPh sb="12" eb="15">
      <t>ホウコクショ</t>
    </rPh>
    <phoneticPr fontId="1"/>
  </si>
  <si>
    <t>日付</t>
    <rPh sb="0" eb="2">
      <t>ヒヅケ</t>
    </rPh>
    <phoneticPr fontId="1"/>
  </si>
  <si>
    <t>月分</t>
    <rPh sb="0" eb="2">
      <t>ガツブン</t>
    </rPh>
    <phoneticPr fontId="1"/>
  </si>
  <si>
    <t>曜日</t>
    <rPh sb="0" eb="2">
      <t>ヨウビ</t>
    </rPh>
    <phoneticPr fontId="1"/>
  </si>
  <si>
    <t>謝礼額①</t>
    <rPh sb="0" eb="2">
      <t>シャレイ</t>
    </rPh>
    <rPh sb="2" eb="3">
      <t>ガク</t>
    </rPh>
    <phoneticPr fontId="1"/>
  </si>
  <si>
    <t>昭和の日</t>
    <rPh sb="0" eb="2">
      <t>ショウワ</t>
    </rPh>
    <rPh sb="3" eb="4">
      <t>ヒ</t>
    </rPh>
    <phoneticPr fontId="3"/>
  </si>
  <si>
    <t>憲法記念日</t>
    <rPh sb="0" eb="2">
      <t>ケンポウ</t>
    </rPh>
    <rPh sb="2" eb="5">
      <t>キネンビ</t>
    </rPh>
    <phoneticPr fontId="3"/>
  </si>
  <si>
    <t>みどりの日</t>
    <rPh sb="4" eb="5">
      <t>ヒ</t>
    </rPh>
    <phoneticPr fontId="3"/>
  </si>
  <si>
    <t>こどもの日</t>
    <rPh sb="4" eb="5">
      <t>ヒ</t>
    </rPh>
    <phoneticPr fontId="3"/>
  </si>
  <si>
    <t>海の日</t>
    <rPh sb="0" eb="1">
      <t>ウミ</t>
    </rPh>
    <rPh sb="2" eb="3">
      <t>ヒ</t>
    </rPh>
    <phoneticPr fontId="3"/>
  </si>
  <si>
    <t>山の日</t>
    <rPh sb="0" eb="1">
      <t>ヤマ</t>
    </rPh>
    <rPh sb="2" eb="3">
      <t>ヒ</t>
    </rPh>
    <phoneticPr fontId="3"/>
  </si>
  <si>
    <t>敬老の日</t>
    <rPh sb="0" eb="2">
      <t>ケイロウ</t>
    </rPh>
    <rPh sb="3" eb="4">
      <t>ヒ</t>
    </rPh>
    <phoneticPr fontId="3"/>
  </si>
  <si>
    <t>秋分の日</t>
    <rPh sb="0" eb="2">
      <t>シュウブン</t>
    </rPh>
    <rPh sb="3" eb="4">
      <t>ヒ</t>
    </rPh>
    <phoneticPr fontId="3"/>
  </si>
  <si>
    <t>スポーツの日</t>
    <rPh sb="5" eb="6">
      <t>ヒ</t>
    </rPh>
    <phoneticPr fontId="3"/>
  </si>
  <si>
    <t>文化の日</t>
    <rPh sb="0" eb="2">
      <t>ブンカ</t>
    </rPh>
    <rPh sb="3" eb="4">
      <t>ヒ</t>
    </rPh>
    <phoneticPr fontId="3"/>
  </si>
  <si>
    <t>勤労感謝の日</t>
    <rPh sb="0" eb="2">
      <t>キンロウ</t>
    </rPh>
    <rPh sb="2" eb="4">
      <t>カンシャ</t>
    </rPh>
    <rPh sb="5" eb="6">
      <t>ヒ</t>
    </rPh>
    <phoneticPr fontId="3"/>
  </si>
  <si>
    <t>成人の日</t>
    <rPh sb="0" eb="2">
      <t>セイジン</t>
    </rPh>
    <rPh sb="3" eb="4">
      <t>ヒ</t>
    </rPh>
    <phoneticPr fontId="3"/>
  </si>
  <si>
    <t>建国記念の日</t>
    <rPh sb="0" eb="2">
      <t>ケンコク</t>
    </rPh>
    <rPh sb="2" eb="4">
      <t>キネン</t>
    </rPh>
    <rPh sb="5" eb="6">
      <t>ヒ</t>
    </rPh>
    <phoneticPr fontId="3"/>
  </si>
  <si>
    <t>天皇誕生日</t>
    <rPh sb="0" eb="2">
      <t>テンノウ</t>
    </rPh>
    <rPh sb="2" eb="5">
      <t>タンジョウビ</t>
    </rPh>
    <phoneticPr fontId="3"/>
  </si>
  <si>
    <t>春分の日</t>
    <rPh sb="0" eb="2">
      <t>シュンブン</t>
    </rPh>
    <rPh sb="3" eb="4">
      <t>ヒ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</si>
  <si>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</si>
  <si>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3">
      <t>シテンメイ</t>
    </rPh>
    <phoneticPr fontId="1"/>
  </si>
  <si>
    <t>口座名義</t>
    <rPh sb="0" eb="2">
      <t>コウザ</t>
    </rPh>
    <rPh sb="2" eb="4">
      <t>メイギ</t>
    </rPh>
    <phoneticPr fontId="1"/>
  </si>
  <si>
    <t>預金種目</t>
    <rPh sb="0" eb="2">
      <t>ヨキン</t>
    </rPh>
    <rPh sb="2" eb="4">
      <t>シュモク</t>
    </rPh>
    <phoneticPr fontId="1"/>
  </si>
  <si>
    <t>口座番号</t>
    <rPh sb="0" eb="2">
      <t>コウザ</t>
    </rPh>
    <rPh sb="2" eb="4">
      <t>バンゴウ</t>
    </rPh>
    <phoneticPr fontId="1"/>
  </si>
  <si>
    <t>源泉徴収税額②</t>
    <rPh sb="0" eb="2">
      <t>ゲンセン</t>
    </rPh>
    <rPh sb="2" eb="4">
      <t>チョウシュウ</t>
    </rPh>
    <rPh sb="4" eb="5">
      <t>ゼイ</t>
    </rPh>
    <rPh sb="5" eb="6">
      <t>ガク</t>
    </rPh>
    <phoneticPr fontId="1"/>
  </si>
  <si>
    <t>学校まつりのプログラム作成</t>
    <rPh sb="0" eb="2">
      <t>ガッコウ</t>
    </rPh>
    <rPh sb="11" eb="13">
      <t>サクセイ</t>
    </rPh>
    <phoneticPr fontId="1"/>
  </si>
  <si>
    <t>【提出期限】</t>
    <rPh sb="1" eb="3">
      <t>テイシュツ</t>
    </rPh>
    <rPh sb="3" eb="5">
      <t>キゲン</t>
    </rPh>
    <phoneticPr fontId="1"/>
  </si>
  <si>
    <t>【提出方法】</t>
    <rPh sb="1" eb="3">
      <t>テイシュツ</t>
    </rPh>
    <rPh sb="3" eb="5">
      <t>ホウホウ</t>
    </rPh>
    <phoneticPr fontId="1"/>
  </si>
  <si>
    <t>【提出先】</t>
    <rPh sb="1" eb="3">
      <t>テイシュツ</t>
    </rPh>
    <rPh sb="3" eb="4">
      <t>サキ</t>
    </rPh>
    <phoneticPr fontId="1"/>
  </si>
  <si>
    <t>【修正事項】</t>
    <rPh sb="1" eb="3">
      <t>シュウセイ</t>
    </rPh>
    <rPh sb="3" eb="5">
      <t>ジコウ</t>
    </rPh>
    <phoneticPr fontId="1"/>
  </si>
  <si>
    <t>振替休日</t>
    <rPh sb="0" eb="4">
      <t>フリカエキュウジツ</t>
    </rPh>
    <phoneticPr fontId="1"/>
  </si>
  <si>
    <t>活動時間数</t>
    <rPh sb="0" eb="2">
      <t>カツドウ</t>
    </rPh>
    <rPh sb="2" eb="4">
      <t>ジカン</t>
    </rPh>
    <rPh sb="4" eb="5">
      <t>スウ</t>
    </rPh>
    <phoneticPr fontId="1"/>
  </si>
  <si>
    <t>活動時間合計</t>
    <rPh sb="0" eb="2">
      <t>カツドウ</t>
    </rPh>
    <rPh sb="2" eb="4">
      <t>ジカン</t>
    </rPh>
    <rPh sb="4" eb="6">
      <t>ゴウケイ</t>
    </rPh>
    <phoneticPr fontId="1"/>
  </si>
  <si>
    <t>実働日数</t>
    <rPh sb="0" eb="2">
      <t>ジツドウ</t>
    </rPh>
    <rPh sb="2" eb="4">
      <t>ニッスウ</t>
    </rPh>
    <phoneticPr fontId="1"/>
  </si>
  <si>
    <t>振込口座情報</t>
    <rPh sb="0" eb="2">
      <t>フリコミ</t>
    </rPh>
    <rPh sb="2" eb="4">
      <t>コウザ</t>
    </rPh>
    <rPh sb="4" eb="6">
      <t>ジョウホウ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</si>
  <si>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</si>
  <si>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3">
      <t>シテンメイ</t>
    </rPh>
    <phoneticPr fontId="1"/>
  </si>
  <si>
    <t>活動開始時刻</t>
    <rPh sb="0" eb="2">
      <t>カツドウ</t>
    </rPh>
    <rPh sb="2" eb="4">
      <t>カイシ</t>
    </rPh>
    <rPh sb="4" eb="6">
      <t>ジコク</t>
    </rPh>
    <phoneticPr fontId="1"/>
  </si>
  <si>
    <t>活動終了時刻</t>
    <rPh sb="0" eb="2">
      <t>カツドウ</t>
    </rPh>
    <rPh sb="2" eb="4">
      <t>シュウリョウ</t>
    </rPh>
    <rPh sb="4" eb="6">
      <t>ジコク</t>
    </rPh>
    <phoneticPr fontId="1"/>
  </si>
  <si>
    <t>休憩時間（分）</t>
    <rPh sb="0" eb="2">
      <t>キュウケイ</t>
    </rPh>
    <rPh sb="2" eb="4">
      <t>ジカン</t>
    </rPh>
    <rPh sb="5" eb="6">
      <t>フン</t>
    </rPh>
    <phoneticPr fontId="1"/>
  </si>
  <si>
    <t>活動内容（簡潔に）</t>
    <rPh sb="0" eb="2">
      <t>カツドウ</t>
    </rPh>
    <rPh sb="2" eb="4">
      <t>ナイヨウ</t>
    </rPh>
    <rPh sb="5" eb="7">
      <t>カンケツ</t>
    </rPh>
    <phoneticPr fontId="1"/>
  </si>
  <si>
    <t>翌月の活動予定（分かる範囲で入力してください）</t>
    <rPh sb="0" eb="2">
      <t>ヨクゲツ</t>
    </rPh>
    <rPh sb="3" eb="5">
      <t>カツドウ</t>
    </rPh>
    <rPh sb="5" eb="7">
      <t>ヨテイ</t>
    </rPh>
    <rPh sb="8" eb="9">
      <t>ワ</t>
    </rPh>
    <rPh sb="11" eb="13">
      <t>ハンイ</t>
    </rPh>
    <rPh sb="14" eb="16">
      <t>ニュウリョク</t>
    </rPh>
    <phoneticPr fontId="1"/>
  </si>
  <si>
    <t>氏　名</t>
    <rPh sb="0" eb="1">
      <t>シ</t>
    </rPh>
    <rPh sb="2" eb="3">
      <t>ナ</t>
    </rPh>
    <phoneticPr fontId="1"/>
  </si>
  <si>
    <t>活動時間及び謝礼額（自動計算）</t>
    <rPh sb="0" eb="2">
      <t>カツドウ</t>
    </rPh>
    <rPh sb="2" eb="4">
      <t>ジカン</t>
    </rPh>
    <rPh sb="4" eb="5">
      <t>オヨ</t>
    </rPh>
    <rPh sb="6" eb="8">
      <t>シャレイ</t>
    </rPh>
    <rPh sb="8" eb="9">
      <t>ガク</t>
    </rPh>
    <rPh sb="10" eb="12">
      <t>ジドウ</t>
    </rPh>
    <rPh sb="12" eb="14">
      <t>ケイサン</t>
    </rPh>
    <phoneticPr fontId="1"/>
  </si>
  <si>
    <t>（再掲）放課後時間</t>
    <rPh sb="1" eb="3">
      <t>サイケイ</t>
    </rPh>
    <rPh sb="4" eb="7">
      <t>ホウカゴ</t>
    </rPh>
    <rPh sb="7" eb="9">
      <t>ジカン</t>
    </rPh>
    <phoneticPr fontId="1"/>
  </si>
  <si>
    <t>謝礼額③</t>
    <rPh sb="0" eb="2">
      <t>シャレイ</t>
    </rPh>
    <rPh sb="2" eb="3">
      <t>ガク</t>
    </rPh>
    <phoneticPr fontId="1"/>
  </si>
  <si>
    <t>源泉徴収税額④</t>
    <rPh sb="0" eb="2">
      <t>ゲンセン</t>
    </rPh>
    <rPh sb="2" eb="4">
      <t>チョウシュウ</t>
    </rPh>
    <rPh sb="4" eb="5">
      <t>ゼイ</t>
    </rPh>
    <rPh sb="5" eb="6">
      <t>ガク</t>
    </rPh>
    <phoneticPr fontId="1"/>
  </si>
  <si>
    <t>差引支給額（③－④）</t>
    <rPh sb="0" eb="2">
      <t>サシヒキ</t>
    </rPh>
    <rPh sb="2" eb="5">
      <t>シキュウガク</t>
    </rPh>
    <phoneticPr fontId="1"/>
  </si>
  <si>
    <t>預金種目</t>
    <rPh sb="0" eb="4">
      <t>ヨキンシュモク</t>
    </rPh>
    <phoneticPr fontId="1"/>
  </si>
  <si>
    <t>（１時間未満切捨）</t>
    <rPh sb="2" eb="4">
      <t>ジカン</t>
    </rPh>
    <rPh sb="4" eb="6">
      <t>ミマン</t>
    </rPh>
    <rPh sb="6" eb="8">
      <t>キリス</t>
    </rPh>
    <phoneticPr fontId="1"/>
  </si>
  <si>
    <t>福岡銀行</t>
    <rPh sb="0" eb="2">
      <t>フクオカ</t>
    </rPh>
    <rPh sb="2" eb="4">
      <t>ギンコウ</t>
    </rPh>
    <phoneticPr fontId="1"/>
  </si>
  <si>
    <t>西日本シティ銀行</t>
    <rPh sb="0" eb="1">
      <t>ニシ</t>
    </rPh>
    <rPh sb="1" eb="3">
      <t>ニホン</t>
    </rPh>
    <rPh sb="6" eb="8">
      <t>ギンコウ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</si>
  <si>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</si>
  <si>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</si>
  <si>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ゆうちょ銀行</t>
    <rPh sb="4" eb="6">
      <t>ギンコウ</t>
    </rPh>
    <phoneticPr fontId="1"/>
  </si>
  <si>
    <t>謝礼単価</t>
    <rPh sb="0" eb="2">
      <t>シャレイ</t>
    </rPh>
    <rPh sb="2" eb="4">
      <t>タンカ</t>
    </rPh>
    <phoneticPr fontId="1"/>
  </si>
  <si>
    <t>源泉徴収税率</t>
    <rPh sb="0" eb="2">
      <t>ゲンセン</t>
    </rPh>
    <rPh sb="2" eb="4">
      <t>チョウシュウ</t>
    </rPh>
    <rPh sb="4" eb="5">
      <t>ゼイ</t>
    </rPh>
    <rPh sb="5" eb="6">
      <t>リツ</t>
    </rPh>
    <phoneticPr fontId="1"/>
  </si>
  <si>
    <t>筑紫農業協同組合</t>
    <rPh sb="0" eb="2">
      <t>チクシ</t>
    </rPh>
    <rPh sb="2" eb="4">
      <t>ノウギョウ</t>
    </rPh>
    <rPh sb="4" eb="6">
      <t>キョウドウ</t>
    </rPh>
    <rPh sb="6" eb="8">
      <t>クミアイ</t>
    </rPh>
    <phoneticPr fontId="1"/>
  </si>
  <si>
    <t>イオン銀行</t>
    <rPh sb="3" eb="5">
      <t>ギンコウ</t>
    </rPh>
    <phoneticPr fontId="1"/>
  </si>
  <si>
    <t>三菱UFJ銀行</t>
    <phoneticPr fontId="1"/>
  </si>
  <si>
    <t>三井住友銀行</t>
    <phoneticPr fontId="1"/>
  </si>
  <si>
    <t>みずほ銀行</t>
    <phoneticPr fontId="1"/>
  </si>
  <si>
    <t>筑邦銀行</t>
    <rPh sb="0" eb="2">
      <t>チクホウ</t>
    </rPh>
    <rPh sb="2" eb="4">
      <t>ギンコウ</t>
    </rPh>
    <phoneticPr fontId="1"/>
  </si>
  <si>
    <t>佐賀銀行</t>
    <rPh sb="0" eb="2">
      <t>サガ</t>
    </rPh>
    <rPh sb="2" eb="4">
      <t>ギンコウ</t>
    </rPh>
    <phoneticPr fontId="1"/>
  </si>
  <si>
    <t>福岡中央銀行</t>
    <rPh sb="0" eb="2">
      <t>フクオカ</t>
    </rPh>
    <rPh sb="2" eb="4">
      <t>チュウオウ</t>
    </rPh>
    <rPh sb="4" eb="6">
      <t>ギンコウ</t>
    </rPh>
    <phoneticPr fontId="1"/>
  </si>
  <si>
    <t>北九州銀行</t>
    <rPh sb="0" eb="3">
      <t>キタキュウシュウ</t>
    </rPh>
    <rPh sb="3" eb="5">
      <t>ギンコウ</t>
    </rPh>
    <phoneticPr fontId="1"/>
  </si>
  <si>
    <t>放課後子ども教室</t>
    <rPh sb="0" eb="3">
      <t>ホウカゴ</t>
    </rPh>
    <rPh sb="3" eb="4">
      <t>コ</t>
    </rPh>
    <rPh sb="6" eb="8">
      <t>キョウシツ</t>
    </rPh>
    <phoneticPr fontId="1"/>
  </si>
  <si>
    <t>放課後
子ども教室</t>
    <rPh sb="0" eb="3">
      <t>ホウカゴ</t>
    </rPh>
    <rPh sb="4" eb="5">
      <t>コ</t>
    </rPh>
    <rPh sb="7" eb="9">
      <t>キョウシツ</t>
    </rPh>
    <phoneticPr fontId="1"/>
  </si>
  <si>
    <t>計算式表示</t>
    <rPh sb="0" eb="3">
      <t>ケイサンシキ</t>
    </rPh>
    <rPh sb="3" eb="5">
      <t>ヒョウジ</t>
    </rPh>
    <phoneticPr fontId="1"/>
  </si>
  <si>
    <t>☑</t>
  </si>
  <si>
    <t>活動日数</t>
    <rPh sb="0" eb="2">
      <t>カツドウ</t>
    </rPh>
    <rPh sb="2" eb="4">
      <t>ニッスウ</t>
    </rPh>
    <phoneticPr fontId="1"/>
  </si>
  <si>
    <t>差引支給予定額（①－②）</t>
    <rPh sb="0" eb="2">
      <t>サシヒキ</t>
    </rPh>
    <rPh sb="2" eb="4">
      <t>シキュウ</t>
    </rPh>
    <rPh sb="4" eb="6">
      <t>ヨテイ</t>
    </rPh>
    <rPh sb="6" eb="7">
      <t>ガク</t>
    </rPh>
    <phoneticPr fontId="1"/>
  </si>
  <si>
    <t>（事務局用）内訳</t>
    <rPh sb="1" eb="5">
      <t>ジムキョクヨウ</t>
    </rPh>
    <rPh sb="6" eb="8">
      <t>ウチワケ</t>
    </rPh>
    <phoneticPr fontId="1"/>
  </si>
  <si>
    <t>上記以外</t>
    <rPh sb="0" eb="2">
      <t>ジョウキ</t>
    </rPh>
    <rPh sb="2" eb="4">
      <t>イガイ</t>
    </rPh>
    <phoneticPr fontId="1"/>
  </si>
  <si>
    <t>放課後子ども教室謝礼</t>
    <rPh sb="0" eb="3">
      <t>ホウカゴ</t>
    </rPh>
    <rPh sb="3" eb="4">
      <t>コ</t>
    </rPh>
    <rPh sb="6" eb="8">
      <t>キョウシツ</t>
    </rPh>
    <rPh sb="8" eb="10">
      <t>シャレイ</t>
    </rPh>
    <phoneticPr fontId="1"/>
  </si>
  <si>
    <t>上記以外謝礼</t>
    <rPh sb="0" eb="2">
      <t>ジョウキ</t>
    </rPh>
    <rPh sb="2" eb="4">
      <t>イガイ</t>
    </rPh>
    <rPh sb="4" eb="6">
      <t>シャレイ</t>
    </rPh>
    <phoneticPr fontId="1"/>
  </si>
  <si>
    <t>○○　○○</t>
    <phoneticPr fontId="1"/>
  </si>
  <si>
    <t>○○支店</t>
    <rPh sb="2" eb="4">
      <t>シテン</t>
    </rPh>
    <phoneticPr fontId="1"/>
  </si>
  <si>
    <t>マルマル　マルマル</t>
    <phoneticPr fontId="1"/>
  </si>
  <si>
    <t>○○銀行</t>
    <rPh sb="2" eb="4">
      <t>ギンコウ</t>
    </rPh>
    <phoneticPr fontId="1"/>
  </si>
  <si>
    <t>ＣＳ担当教員との打ち合わせ</t>
    <rPh sb="2" eb="4">
      <t>タントウ</t>
    </rPh>
    <rPh sb="4" eb="6">
      <t>キョウイン</t>
    </rPh>
    <rPh sb="8" eb="9">
      <t>ウ</t>
    </rPh>
    <rPh sb="10" eb="11">
      <t>ア</t>
    </rPh>
    <phoneticPr fontId="1"/>
  </si>
  <si>
    <t>○○小放課後子ども教室</t>
    <rPh sb="2" eb="3">
      <t>ショウ</t>
    </rPh>
    <rPh sb="3" eb="6">
      <t>ホウカゴ</t>
    </rPh>
    <rPh sb="6" eb="7">
      <t>コ</t>
    </rPh>
    <rPh sb="9" eb="11">
      <t>キョウシツ</t>
    </rPh>
    <phoneticPr fontId="1"/>
  </si>
  <si>
    <t>放課後子ども教室打ち合わせ</t>
    <rPh sb="0" eb="4">
      <t>ホウカゴコ</t>
    </rPh>
    <rPh sb="6" eb="8">
      <t>キョウシツ</t>
    </rPh>
    <rPh sb="8" eb="9">
      <t>ウ</t>
    </rPh>
    <rPh sb="10" eb="11">
      <t>ア</t>
    </rPh>
    <phoneticPr fontId="1"/>
  </si>
  <si>
    <t>○○小学校運営協議会</t>
    <rPh sb="2" eb="3">
      <t>ショウ</t>
    </rPh>
    <rPh sb="3" eb="5">
      <t>ガッコウ</t>
    </rPh>
    <rPh sb="5" eb="7">
      <t>ウンエイ</t>
    </rPh>
    <rPh sb="7" eb="10">
      <t>キョウギカイ</t>
    </rPh>
    <phoneticPr fontId="1"/>
  </si>
  <si>
    <t>放課後子ども教室だよりの作成</t>
    <rPh sb="0" eb="4">
      <t>ホウカゴコ</t>
    </rPh>
    <rPh sb="6" eb="8">
      <t>キョウシツ</t>
    </rPh>
    <rPh sb="12" eb="14">
      <t>サクセイ</t>
    </rPh>
    <phoneticPr fontId="1"/>
  </si>
  <si>
    <t>9時間</t>
  </si>
  <si>
    <t>5日</t>
  </si>
  <si>
    <t>記入例</t>
    <rPh sb="0" eb="2">
      <t>キニュウ</t>
    </rPh>
    <rPh sb="2" eb="3">
      <t>レイ</t>
    </rPh>
    <phoneticPr fontId="1"/>
  </si>
  <si>
    <t>←この色の部分のみ入力できます。</t>
    <rPh sb="3" eb="4">
      <t>イロ</t>
    </rPh>
    <rPh sb="5" eb="7">
      <t>ブブン</t>
    </rPh>
    <rPh sb="9" eb="11">
      <t>ニュウリョク</t>
    </rPh>
    <phoneticPr fontId="1"/>
  </si>
  <si>
    <t>「放課後子ども教室」の場合は、「☑」（チェック）を付けてください。</t>
    <rPh sb="1" eb="4">
      <t>ホウカゴ</t>
    </rPh>
    <rPh sb="4" eb="5">
      <t>コ</t>
    </rPh>
    <rPh sb="7" eb="9">
      <t>キョウシツ</t>
    </rPh>
    <rPh sb="11" eb="13">
      <t>バアイ</t>
    </rPh>
    <rPh sb="25" eb="26">
      <t>ツ</t>
    </rPh>
    <phoneticPr fontId="1"/>
  </si>
  <si>
    <t>「休憩時間」は「分数」を整数で入力してください。</t>
    <rPh sb="1" eb="3">
      <t>キュウケイ</t>
    </rPh>
    <rPh sb="3" eb="5">
      <t>ジカン</t>
    </rPh>
    <rPh sb="8" eb="9">
      <t>フン</t>
    </rPh>
    <rPh sb="9" eb="10">
      <t>スウ</t>
    </rPh>
    <rPh sb="12" eb="14">
      <t>セイスウ</t>
    </rPh>
    <rPh sb="15" eb="17">
      <t>ニュウリョク</t>
    </rPh>
    <phoneticPr fontId="1"/>
  </si>
  <si>
    <t>「活動時間合計」は月毎に合計し、１時間未満の端数は切り捨てます。</t>
    <rPh sb="1" eb="3">
      <t>カツドウ</t>
    </rPh>
    <rPh sb="3" eb="5">
      <t>ジカン</t>
    </rPh>
    <rPh sb="5" eb="7">
      <t>ゴウケイ</t>
    </rPh>
    <rPh sb="9" eb="11">
      <t>ツキゴト</t>
    </rPh>
    <rPh sb="12" eb="14">
      <t>ゴウケイ</t>
    </rPh>
    <rPh sb="17" eb="19">
      <t>ジカン</t>
    </rPh>
    <rPh sb="19" eb="21">
      <t>ミマン</t>
    </rPh>
    <rPh sb="22" eb="24">
      <t>ハスウ</t>
    </rPh>
    <rPh sb="25" eb="26">
      <t>キ</t>
    </rPh>
    <rPh sb="27" eb="28">
      <t>ス</t>
    </rPh>
    <phoneticPr fontId="1"/>
  </si>
  <si>
    <t>8/4　13時から　ＣＳ担当教員との打ち合わせ</t>
    <rPh sb="6" eb="7">
      <t>ジ</t>
    </rPh>
    <rPh sb="12" eb="14">
      <t>タントウ</t>
    </rPh>
    <rPh sb="14" eb="16">
      <t>キョウイン</t>
    </rPh>
    <rPh sb="18" eb="19">
      <t>ウ</t>
    </rPh>
    <rPh sb="20" eb="21">
      <t>ア</t>
    </rPh>
    <phoneticPr fontId="1"/>
  </si>
  <si>
    <t>8/10　16時から　地域の○○さんとの打ち合わせ</t>
    <rPh sb="7" eb="8">
      <t>ジ</t>
    </rPh>
    <rPh sb="11" eb="13">
      <t>チイキ</t>
    </rPh>
    <rPh sb="20" eb="21">
      <t>ウ</t>
    </rPh>
    <rPh sb="22" eb="23">
      <t>ア</t>
    </rPh>
    <phoneticPr fontId="1"/>
  </si>
  <si>
    <t>①</t>
    <phoneticPr fontId="1"/>
  </si>
  <si>
    <t>②</t>
    <phoneticPr fontId="1"/>
  </si>
  <si>
    <t>※長時間活動を行う場合は、適宜休憩してください。</t>
    <rPh sb="1" eb="4">
      <t>チョウジカン</t>
    </rPh>
    <rPh sb="4" eb="6">
      <t>カツドウ</t>
    </rPh>
    <rPh sb="7" eb="8">
      <t>オコナ</t>
    </rPh>
    <rPh sb="9" eb="11">
      <t>バアイ</t>
    </rPh>
    <rPh sb="13" eb="15">
      <t>テキギ</t>
    </rPh>
    <rPh sb="15" eb="17">
      <t>キュウケイ</t>
    </rPh>
    <phoneticPr fontId="1"/>
  </si>
  <si>
    <t>③</t>
    <phoneticPr fontId="1"/>
  </si>
  <si>
    <t>④</t>
    <phoneticPr fontId="1"/>
  </si>
  <si>
    <t>令和7年度</t>
    <rPh sb="0" eb="2">
      <t>レイワ</t>
    </rPh>
    <rPh sb="3" eb="5">
      <t>ネンド</t>
    </rPh>
    <phoneticPr fontId="1"/>
  </si>
  <si>
    <t>例えば、「10分間」休憩した場合は「10」、「１時間」休憩した場合は「60」と入力してください。</t>
    <rPh sb="0" eb="1">
      <t>タト</t>
    </rPh>
    <rPh sb="7" eb="9">
      <t>フンカン</t>
    </rPh>
    <rPh sb="10" eb="12">
      <t>キュウケイ</t>
    </rPh>
    <rPh sb="14" eb="16">
      <t>バアイ</t>
    </rPh>
    <rPh sb="24" eb="26">
      <t>ジカン</t>
    </rPh>
    <rPh sb="27" eb="29">
      <t>キュウケイ</t>
    </rPh>
    <rPh sb="31" eb="33">
      <t>バアイ</t>
    </rPh>
    <rPh sb="39" eb="41">
      <t>ニュウリョク</t>
    </rPh>
    <phoneticPr fontId="1"/>
  </si>
  <si>
    <t>例えば、「8：30」の場合は「800」、「14：00」の場合は「1400」と入力してください。</t>
    <rPh sb="0" eb="1">
      <t>タト</t>
    </rPh>
    <rPh sb="11" eb="13">
      <t>バアイ</t>
    </rPh>
    <rPh sb="28" eb="30">
      <t>バアイ</t>
    </rPh>
    <rPh sb="38" eb="40">
      <t>ニュウリョク</t>
    </rPh>
    <phoneticPr fontId="1"/>
  </si>
  <si>
    <t>（コロンは自動で表示されます）</t>
    <phoneticPr fontId="1"/>
  </si>
  <si>
    <t>社会教育課</t>
    <rPh sb="0" eb="2">
      <t>シャカイ</t>
    </rPh>
    <rPh sb="2" eb="4">
      <t>キョウイク</t>
    </rPh>
    <rPh sb="4" eb="5">
      <t>カ</t>
    </rPh>
    <phoneticPr fontId="1"/>
  </si>
  <si>
    <t>令和７年度「地域コーディネーター活動報告書」</t>
    <rPh sb="0" eb="2">
      <t>レイワ</t>
    </rPh>
    <rPh sb="3" eb="5">
      <t>ネンド</t>
    </rPh>
    <rPh sb="6" eb="8">
      <t>チイキ</t>
    </rPh>
    <rPh sb="16" eb="18">
      <t>カツドウ</t>
    </rPh>
    <rPh sb="18" eb="21">
      <t>ホウコクショ</t>
    </rPh>
    <phoneticPr fontId="1"/>
  </si>
  <si>
    <r>
      <t>活動した月の</t>
    </r>
    <r>
      <rPr>
        <b/>
        <u/>
        <sz val="16"/>
        <color rgb="FFFF0000"/>
        <rFont val="UD デジタル 教科書体 NP-R"/>
        <family val="1"/>
        <charset val="128"/>
      </rPr>
      <t>翌月１０日</t>
    </r>
    <r>
      <rPr>
        <b/>
        <sz val="16"/>
        <color theme="1"/>
        <rFont val="UD デジタル 教科書体 NP-R"/>
        <family val="1"/>
        <charset val="128"/>
      </rPr>
      <t>までにご提出ください。</t>
    </r>
    <rPh sb="0" eb="2">
      <t>カツドウ</t>
    </rPh>
    <rPh sb="4" eb="5">
      <t>ヅキ</t>
    </rPh>
    <rPh sb="6" eb="8">
      <t>ヨクゲツ</t>
    </rPh>
    <rPh sb="10" eb="11">
      <t>ニチ</t>
    </rPh>
    <rPh sb="15" eb="17">
      <t>テイシュツ</t>
    </rPh>
    <phoneticPr fontId="1"/>
  </si>
  <si>
    <t>s-kyouiku@city.dazaifu.lg.jp</t>
    <phoneticPr fontId="1"/>
  </si>
  <si>
    <t>※「紙様式」の場合は、市役所２階社会教育課の窓口に提出してください。</t>
    <rPh sb="2" eb="3">
      <t>カミ</t>
    </rPh>
    <rPh sb="3" eb="5">
      <t>ヨウシキ</t>
    </rPh>
    <rPh sb="7" eb="9">
      <t>バアイ</t>
    </rPh>
    <rPh sb="11" eb="14">
      <t>シヤクショ</t>
    </rPh>
    <rPh sb="15" eb="16">
      <t>カイ</t>
    </rPh>
    <rPh sb="16" eb="18">
      <t>シャカイ</t>
    </rPh>
    <rPh sb="18" eb="20">
      <t>キョウイク</t>
    </rPh>
    <rPh sb="20" eb="21">
      <t>カ</t>
    </rPh>
    <rPh sb="22" eb="24">
      <t>マドグチ</t>
    </rPh>
    <rPh sb="25" eb="27">
      <t>テイシュツ</t>
    </rPh>
    <phoneticPr fontId="1"/>
  </si>
  <si>
    <t>（2025.4） 令和7年度版に修正しました。</t>
    <rPh sb="9" eb="11">
      <t>レイワ</t>
    </rPh>
    <rPh sb="12" eb="14">
      <t>ネンド</t>
    </rPh>
    <rPh sb="14" eb="15">
      <t>バン</t>
    </rPh>
    <rPh sb="16" eb="18">
      <t>シュウセイ</t>
    </rPh>
    <phoneticPr fontId="1"/>
  </si>
  <si>
    <t>（2025.4） 提出先を「社会教育課」に変更しました。</t>
    <rPh sb="9" eb="11">
      <t>テイシュツ</t>
    </rPh>
    <rPh sb="11" eb="12">
      <t>サキ</t>
    </rPh>
    <rPh sb="14" eb="16">
      <t>シャカイ</t>
    </rPh>
    <rPh sb="16" eb="18">
      <t>キョウイク</t>
    </rPh>
    <rPh sb="18" eb="19">
      <t>カ</t>
    </rPh>
    <rPh sb="21" eb="23">
      <t>ヘンコウ</t>
    </rPh>
    <phoneticPr fontId="1"/>
  </si>
  <si>
    <t>EXCELファイル名を『 ●月分○○ 』と入力して、上記メールアドレス宛に提出してください。</t>
    <rPh sb="9" eb="10">
      <t>メイ</t>
    </rPh>
    <rPh sb="14" eb="15">
      <t>ツキ</t>
    </rPh>
    <rPh sb="15" eb="16">
      <t>ブン</t>
    </rPh>
    <rPh sb="21" eb="23">
      <t>ニュウリョク</t>
    </rPh>
    <rPh sb="26" eb="28">
      <t>ジョウキ</t>
    </rPh>
    <rPh sb="35" eb="36">
      <t>アテ</t>
    </rPh>
    <rPh sb="37" eb="39">
      <t>テイシュツ</t>
    </rPh>
    <phoneticPr fontId="1"/>
  </si>
  <si>
    <t>祝祭日</t>
    <rPh sb="0" eb="3">
      <t>シュクサイジツ</t>
    </rPh>
    <phoneticPr fontId="1"/>
  </si>
  <si>
    <t>元日</t>
    <rPh sb="0" eb="2">
      <t>ガンジツ</t>
    </rPh>
    <phoneticPr fontId="3"/>
  </si>
  <si>
    <t>←年度当初の日付を入力</t>
    <rPh sb="1" eb="3">
      <t>ネンド</t>
    </rPh>
    <rPh sb="3" eb="5">
      <t>トウショ</t>
    </rPh>
    <rPh sb="6" eb="8">
      <t>ヒヅケ</t>
    </rPh>
    <rPh sb="9" eb="11">
      <t>ニュウリョク</t>
    </rPh>
    <phoneticPr fontId="1"/>
  </si>
  <si>
    <t>令和７年度</t>
    <rPh sb="0" eb="2">
      <t>レイワ</t>
    </rPh>
    <rPh sb="3" eb="5">
      <t>ネンド</t>
    </rPh>
    <phoneticPr fontId="1"/>
  </si>
  <si>
    <t>「活動開始時刻」「活動終了時刻」は24時間（0：00～23：55）表記で入力してください。</t>
    <rPh sb="1" eb="3">
      <t>カツドウ</t>
    </rPh>
    <rPh sb="3" eb="5">
      <t>カイシ</t>
    </rPh>
    <rPh sb="5" eb="7">
      <t>ジコク</t>
    </rPh>
    <rPh sb="9" eb="11">
      <t>カツドウ</t>
    </rPh>
    <rPh sb="11" eb="13">
      <t>シュウリョウ</t>
    </rPh>
    <rPh sb="13" eb="15">
      <t>ジコク</t>
    </rPh>
    <rPh sb="19" eb="21">
      <t>ジカン</t>
    </rPh>
    <rPh sb="33" eb="35">
      <t>ヒョウキ</t>
    </rPh>
    <rPh sb="36" eb="38">
      <t>ニュウリョク</t>
    </rPh>
    <phoneticPr fontId="1"/>
  </si>
  <si>
    <t>※「●月分」は報告月、「○○」は氏名としてください。</t>
    <rPh sb="3" eb="5">
      <t>ガツブン</t>
    </rPh>
    <rPh sb="7" eb="9">
      <t>ホウコク</t>
    </rPh>
    <rPh sb="9" eb="10">
      <t>ツキ</t>
    </rPh>
    <rPh sb="16" eb="18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</si>
</sst>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6" formatCode="&quot;¥&quot;#,##0;[Red]&quot;¥&quot;\-#,##0"/>
    <numFmt numFmtId="176" formatCode="[$-F800]dddd\,\ mmmm\ dd\,\ yyyy"/>
    <numFmt numFmtId="177" formatCode="aaa"/>
    <numFmt numFmtId="178" formatCode="\(\ [h]:mm\ \);@"/>
    <numFmt numFmtId="179" formatCode="h:mm;@"/>
    <numFmt numFmtId="180" formatCode="#,##0_);[Red]\(#,##0\)"/>
    <numFmt numFmtId="181" formatCode="0&quot;:&quot;00"/>
    <numFmt numFmtId="182" formatCode="#,##0_ "/>
    <numFmt numFmtId="183" formatCode="0_);[Red]\(0\)"/>
    <numFmt numFmtId="184" formatCode="0000000"/>
    <numFmt numFmtId="188" formatCode="0_ &quot;時&quot;&quot;間&quot;"/>
  </numFmts>
  <fonts count="3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scheme val="minor"/>
    </font>
    <font>
      <b/>
      <sz val="14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  <font>
      <sz val="18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b/>
      <sz val="14"/>
      <color rgb="FFFF0000"/>
      <name val="UD デジタル 教科書体 NK-R"/>
      <family val="1"/>
      <charset val="128"/>
    </font>
    <font>
      <sz val="12"/>
      <color rgb="FFFF0000"/>
      <name val="UD デジタル 教科書体 NK-R"/>
      <family val="1"/>
      <charset val="128"/>
    </font>
    <font>
      <sz val="11"/>
      <color rgb="FFFF0000"/>
      <name val="UD デジタル 教科書体 NK-R"/>
      <family val="1"/>
      <charset val="128"/>
    </font>
    <font>
      <sz val="18"/>
      <color rgb="FFFF0000"/>
      <name val="UD デジタル 教科書体 NK-R"/>
      <family val="1"/>
      <charset val="128"/>
    </font>
    <font>
      <sz val="11"/>
      <color rgb="FFFF0000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4"/>
      <color rgb="FFFF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rgb="FFFF0000"/>
      <name val="BIZ UDPゴシック"/>
      <family val="3"/>
      <charset val="128"/>
    </font>
    <font>
      <b/>
      <sz val="16"/>
      <color rgb="FFFF0000"/>
      <name val="BIZ UDPゴシック"/>
      <family val="3"/>
      <charset val="128"/>
    </font>
    <font>
      <sz val="14"/>
      <color theme="1"/>
      <name val="UD デジタル 教科書体 NP-R"/>
      <family val="1"/>
      <charset val="128"/>
    </font>
    <font>
      <b/>
      <sz val="14"/>
      <color rgb="FF002060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  <font>
      <b/>
      <sz val="14"/>
      <color theme="0"/>
      <name val="UD デジタル 教科書体 NP-R"/>
      <family val="1"/>
      <charset val="128"/>
    </font>
    <font>
      <b/>
      <sz val="14"/>
      <color theme="1"/>
      <name val="UD デジタル 教科書体 NP-R"/>
      <family val="1"/>
      <charset val="128"/>
    </font>
    <font>
      <b/>
      <u/>
      <sz val="14"/>
      <color theme="10"/>
      <name val="UD デジタル 教科書体 NP-R"/>
      <family val="1"/>
      <charset val="128"/>
    </font>
    <font>
      <u/>
      <sz val="14"/>
      <color theme="10"/>
      <name val="UD デジタル 教科書体 NP-R"/>
      <family val="1"/>
      <charset val="128"/>
    </font>
    <font>
      <sz val="12"/>
      <color rgb="FFC00000"/>
      <name val="UD デジタル 教科書体 NP-R"/>
      <family val="1"/>
      <charset val="128"/>
    </font>
    <font>
      <b/>
      <sz val="16"/>
      <color theme="1"/>
      <name val="UD デジタル 教科書体 NP-R"/>
      <family val="1"/>
      <charset val="128"/>
    </font>
    <font>
      <b/>
      <u/>
      <sz val="16"/>
      <color rgb="FFFF0000"/>
      <name val="UD デジタル 教科書体 NP-R"/>
      <family val="1"/>
      <charset val="128"/>
    </font>
    <font>
      <u/>
      <sz val="16"/>
      <color theme="10"/>
      <name val="UD デジタル 教科書体 NP-R"/>
      <family val="1"/>
      <charset val="128"/>
    </font>
    <font>
      <b/>
      <sz val="18"/>
      <color rgb="FF002060"/>
      <name val="UD デジタル 教科書体 NP-R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2"/>
      <color indexed="81"/>
      <name val="UD デジタル 教科書体 NP-R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</fills>
  <borders count="6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/>
      <right style="thin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dotted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dotted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dotted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6" fontId="17" fillId="0" borderId="0" applyFont="0" applyFill="0" applyBorder="0" applyAlignment="0" applyProtection="0">
      <alignment vertical="center"/>
    </xf>
  </cellStyleXfs>
  <cellXfs count="221">
    <xf numFmtId="0" fontId="0" fillId="0" borderId="0" xfId="0"/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56" fontId="7" fillId="0" borderId="0" xfId="0" applyNumberFormat="1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179" fontId="7" fillId="0" borderId="0" xfId="0" applyNumberFormat="1" applyFont="1" applyAlignment="1">
      <alignment vertical="center"/>
    </xf>
    <xf numFmtId="0" fontId="7" fillId="0" borderId="0" xfId="0" applyNumberFormat="1" applyFont="1" applyAlignment="1">
      <alignment vertical="center"/>
    </xf>
    <xf numFmtId="0" fontId="0" fillId="0" borderId="1" xfId="0" applyBorder="1"/>
    <xf numFmtId="0" fontId="0" fillId="7" borderId="1" xfId="0" applyFill="1" applyBorder="1"/>
    <xf numFmtId="0" fontId="10" fillId="2" borderId="8" xfId="0" applyFont="1" applyFill="1" applyBorder="1" applyAlignment="1" applyProtection="1">
      <alignment horizontal="center" vertical="center"/>
      <protection locked="0"/>
    </xf>
    <xf numFmtId="181" fontId="7" fillId="2" borderId="2" xfId="0" applyNumberFormat="1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181" fontId="7" fillId="2" borderId="3" xfId="0" applyNumberFormat="1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178" fontId="7" fillId="8" borderId="6" xfId="0" applyNumberFormat="1" applyFont="1" applyFill="1" applyBorder="1" applyAlignment="1">
      <alignment horizontal="center" vertical="center"/>
    </xf>
    <xf numFmtId="182" fontId="7" fillId="8" borderId="1" xfId="0" applyNumberFormat="1" applyFont="1" applyFill="1" applyBorder="1" applyAlignment="1">
      <alignment vertical="center"/>
    </xf>
    <xf numFmtId="182" fontId="7" fillId="8" borderId="1" xfId="0" applyNumberFormat="1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83" fontId="8" fillId="6" borderId="24" xfId="0" applyNumberFormat="1" applyFont="1" applyFill="1" applyBorder="1" applyAlignment="1">
      <alignment horizontal="center" vertical="center"/>
    </xf>
    <xf numFmtId="182" fontId="7" fillId="6" borderId="26" xfId="0" applyNumberFormat="1" applyFont="1" applyFill="1" applyBorder="1" applyAlignment="1">
      <alignment vertical="center"/>
    </xf>
    <xf numFmtId="182" fontId="7" fillId="6" borderId="28" xfId="0" applyNumberFormat="1" applyFont="1" applyFill="1" applyBorder="1" applyAlignment="1">
      <alignment vertical="center"/>
    </xf>
    <xf numFmtId="182" fontId="8" fillId="6" borderId="30" xfId="0" applyNumberFormat="1" applyFont="1" applyFill="1" applyBorder="1" applyAlignment="1">
      <alignment vertical="center"/>
    </xf>
    <xf numFmtId="178" fontId="7" fillId="6" borderId="5" xfId="0" applyNumberFormat="1" applyFont="1" applyFill="1" applyBorder="1" applyAlignment="1">
      <alignment horizontal="center" vertical="center"/>
    </xf>
    <xf numFmtId="182" fontId="7" fillId="6" borderId="19" xfId="0" applyNumberFormat="1" applyFont="1" applyFill="1" applyBorder="1" applyAlignment="1">
      <alignment horizontal="center" vertical="center"/>
    </xf>
    <xf numFmtId="180" fontId="11" fillId="6" borderId="34" xfId="0" applyNumberFormat="1" applyFont="1" applyFill="1" applyBorder="1" applyAlignment="1">
      <alignment vertical="center"/>
    </xf>
    <xf numFmtId="180" fontId="11" fillId="6" borderId="30" xfId="0" applyNumberFormat="1" applyFont="1" applyFill="1" applyBorder="1" applyAlignment="1">
      <alignment vertical="center"/>
    </xf>
    <xf numFmtId="179" fontId="11" fillId="6" borderId="26" xfId="0" applyNumberFormat="1" applyFont="1" applyFill="1" applyBorder="1" applyAlignment="1">
      <alignment horizontal="right" vertical="center" indent="1"/>
    </xf>
    <xf numFmtId="179" fontId="11" fillId="6" borderId="30" xfId="0" applyNumberFormat="1" applyFont="1" applyFill="1" applyBorder="1" applyAlignment="1">
      <alignment horizontal="right" vertical="center" indent="1"/>
    </xf>
    <xf numFmtId="179" fontId="11" fillId="8" borderId="26" xfId="0" applyNumberFormat="1" applyFont="1" applyFill="1" applyBorder="1" applyAlignment="1">
      <alignment horizontal="right" vertical="center"/>
    </xf>
    <xf numFmtId="179" fontId="11" fillId="8" borderId="30" xfId="0" applyNumberFormat="1" applyFont="1" applyFill="1" applyBorder="1" applyAlignment="1">
      <alignment horizontal="right" vertical="center"/>
    </xf>
    <xf numFmtId="180" fontId="11" fillId="8" borderId="34" xfId="0" applyNumberFormat="1" applyFont="1" applyFill="1" applyBorder="1" applyAlignment="1">
      <alignment horizontal="right" vertical="center"/>
    </xf>
    <xf numFmtId="180" fontId="11" fillId="8" borderId="30" xfId="0" applyNumberFormat="1" applyFont="1" applyFill="1" applyBorder="1" applyAlignment="1">
      <alignment horizontal="right" vertical="center"/>
    </xf>
    <xf numFmtId="0" fontId="7" fillId="0" borderId="10" xfId="0" applyFont="1" applyBorder="1" applyAlignment="1">
      <alignment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/>
    </xf>
    <xf numFmtId="179" fontId="7" fillId="8" borderId="43" xfId="0" applyNumberFormat="1" applyFont="1" applyFill="1" applyBorder="1" applyAlignment="1">
      <alignment horizontal="center" vertical="center"/>
    </xf>
    <xf numFmtId="179" fontId="7" fillId="8" borderId="44" xfId="0" applyNumberFormat="1" applyFont="1" applyFill="1" applyBorder="1" applyAlignment="1">
      <alignment horizontal="center" vertical="center"/>
    </xf>
    <xf numFmtId="181" fontId="7" fillId="2" borderId="45" xfId="0" applyNumberFormat="1" applyFont="1" applyFill="1" applyBorder="1" applyAlignment="1" applyProtection="1">
      <alignment horizontal="center" vertical="center"/>
      <protection locked="0"/>
    </xf>
    <xf numFmtId="0" fontId="7" fillId="2" borderId="45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179" fontId="7" fillId="0" borderId="46" xfId="0" applyNumberFormat="1" applyFont="1" applyBorder="1" applyAlignment="1">
      <alignment horizontal="center" vertical="center"/>
    </xf>
    <xf numFmtId="179" fontId="7" fillId="0" borderId="47" xfId="0" applyNumberFormat="1" applyFont="1" applyBorder="1" applyAlignment="1">
      <alignment horizontal="center" vertical="center"/>
    </xf>
    <xf numFmtId="179" fontId="7" fillId="0" borderId="48" xfId="0" applyNumberFormat="1" applyFont="1" applyBorder="1" applyAlignment="1">
      <alignment horizontal="center" vertical="center"/>
    </xf>
    <xf numFmtId="181" fontId="7" fillId="2" borderId="49" xfId="0" applyNumberFormat="1" applyFont="1" applyFill="1" applyBorder="1" applyAlignment="1" applyProtection="1">
      <alignment horizontal="center" vertical="center"/>
      <protection locked="0"/>
    </xf>
    <xf numFmtId="0" fontId="7" fillId="2" borderId="49" xfId="0" applyFont="1" applyFill="1" applyBorder="1" applyAlignment="1" applyProtection="1">
      <alignment horizontal="center" vertical="center"/>
      <protection locked="0"/>
    </xf>
    <xf numFmtId="0" fontId="9" fillId="2" borderId="49" xfId="0" applyFont="1" applyFill="1" applyBorder="1" applyAlignment="1" applyProtection="1">
      <alignment horizontal="center" vertical="center"/>
      <protection locked="0"/>
    </xf>
    <xf numFmtId="179" fontId="7" fillId="0" borderId="50" xfId="0" applyNumberFormat="1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5" fillId="2" borderId="41" xfId="0" applyFont="1" applyFill="1" applyBorder="1" applyAlignment="1" applyProtection="1">
      <alignment horizontal="center" vertical="center"/>
      <protection locked="0"/>
    </xf>
    <xf numFmtId="0" fontId="7" fillId="0" borderId="4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7" fillId="8" borderId="54" xfId="0" applyFont="1" applyFill="1" applyBorder="1" applyAlignment="1">
      <alignment vertical="center"/>
    </xf>
    <xf numFmtId="0" fontId="7" fillId="8" borderId="55" xfId="0" applyFont="1" applyFill="1" applyBorder="1" applyAlignment="1">
      <alignment vertical="center"/>
    </xf>
    <xf numFmtId="0" fontId="7" fillId="8" borderId="5" xfId="0" applyFont="1" applyFill="1" applyBorder="1" applyAlignment="1">
      <alignment vertical="center"/>
    </xf>
    <xf numFmtId="0" fontId="7" fillId="8" borderId="56" xfId="0" applyFont="1" applyFill="1" applyBorder="1" applyAlignment="1">
      <alignment vertical="center"/>
    </xf>
    <xf numFmtId="0" fontId="7" fillId="8" borderId="57" xfId="0" applyFont="1" applyFill="1" applyBorder="1" applyAlignment="1">
      <alignment vertical="center"/>
    </xf>
    <xf numFmtId="0" fontId="7" fillId="8" borderId="0" xfId="0" applyFont="1" applyFill="1" applyBorder="1" applyAlignment="1">
      <alignment vertical="center"/>
    </xf>
    <xf numFmtId="0" fontId="7" fillId="8" borderId="59" xfId="0" applyFont="1" applyFill="1" applyBorder="1" applyAlignment="1">
      <alignment vertical="center"/>
    </xf>
    <xf numFmtId="0" fontId="7" fillId="8" borderId="9" xfId="0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0" fontId="19" fillId="8" borderId="5" xfId="0" applyFont="1" applyFill="1" applyBorder="1" applyAlignment="1">
      <alignment vertical="center"/>
    </xf>
    <xf numFmtId="0" fontId="19" fillId="8" borderId="56" xfId="0" applyFont="1" applyFill="1" applyBorder="1" applyAlignment="1">
      <alignment vertical="center"/>
    </xf>
    <xf numFmtId="0" fontId="19" fillId="8" borderId="58" xfId="0" applyFont="1" applyFill="1" applyBorder="1" applyAlignment="1">
      <alignment vertical="center"/>
    </xf>
    <xf numFmtId="0" fontId="19" fillId="8" borderId="0" xfId="0" applyFont="1" applyFill="1" applyBorder="1" applyAlignment="1">
      <alignment vertical="center"/>
    </xf>
    <xf numFmtId="0" fontId="20" fillId="8" borderId="54" xfId="0" applyFont="1" applyFill="1" applyBorder="1" applyAlignment="1">
      <alignment vertical="center"/>
    </xf>
    <xf numFmtId="0" fontId="20" fillId="8" borderId="0" xfId="0" applyFont="1" applyFill="1" applyBorder="1" applyAlignment="1">
      <alignment vertical="center"/>
    </xf>
    <xf numFmtId="0" fontId="20" fillId="8" borderId="56" xfId="0" applyFont="1" applyFill="1" applyBorder="1" applyAlignment="1">
      <alignment vertical="center"/>
    </xf>
    <xf numFmtId="0" fontId="20" fillId="8" borderId="9" xfId="0" applyFont="1" applyFill="1" applyBorder="1" applyAlignment="1">
      <alignment vertical="center"/>
    </xf>
    <xf numFmtId="6" fontId="18" fillId="8" borderId="4" xfId="2" applyFont="1" applyFill="1" applyBorder="1" applyAlignment="1">
      <alignment horizontal="center" vertical="center"/>
    </xf>
    <xf numFmtId="6" fontId="18" fillId="8" borderId="8" xfId="2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9" fillId="2" borderId="11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12" fillId="2" borderId="41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</xf>
    <xf numFmtId="181" fontId="14" fillId="2" borderId="45" xfId="0" applyNumberFormat="1" applyFont="1" applyFill="1" applyBorder="1" applyAlignment="1" applyProtection="1">
      <alignment horizontal="center" vertical="center"/>
    </xf>
    <xf numFmtId="0" fontId="14" fillId="2" borderId="45" xfId="0" applyFont="1" applyFill="1" applyBorder="1" applyAlignment="1" applyProtection="1">
      <alignment horizontal="center" vertical="center"/>
    </xf>
    <xf numFmtId="0" fontId="15" fillId="2" borderId="45" xfId="0" applyFont="1" applyFill="1" applyBorder="1" applyAlignment="1" applyProtection="1">
      <alignment horizontal="center" vertical="center"/>
    </xf>
    <xf numFmtId="181" fontId="14" fillId="2" borderId="3" xfId="0" applyNumberFormat="1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 applyProtection="1">
      <alignment horizontal="center" vertical="center"/>
    </xf>
    <xf numFmtId="181" fontId="14" fillId="2" borderId="2" xfId="0" applyNumberFormat="1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5" fillId="2" borderId="2" xfId="0" applyFont="1" applyFill="1" applyBorder="1" applyAlignment="1" applyProtection="1">
      <alignment horizontal="center" vertical="center"/>
    </xf>
    <xf numFmtId="181" fontId="14" fillId="2" borderId="49" xfId="0" applyNumberFormat="1" applyFont="1" applyFill="1" applyBorder="1" applyAlignment="1" applyProtection="1">
      <alignment horizontal="center" vertical="center"/>
    </xf>
    <xf numFmtId="0" fontId="14" fillId="2" borderId="49" xfId="0" applyFont="1" applyFill="1" applyBorder="1" applyAlignment="1" applyProtection="1">
      <alignment horizontal="center" vertical="center"/>
    </xf>
    <xf numFmtId="0" fontId="15" fillId="2" borderId="49" xfId="0" applyFont="1" applyFill="1" applyBorder="1" applyAlignment="1" applyProtection="1">
      <alignment horizontal="center" vertical="center"/>
    </xf>
    <xf numFmtId="0" fontId="22" fillId="3" borderId="0" xfId="0" applyFont="1" applyFill="1" applyAlignment="1">
      <alignment vertical="center"/>
    </xf>
    <xf numFmtId="0" fontId="23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left" vertical="center" indent="1"/>
    </xf>
    <xf numFmtId="0" fontId="24" fillId="0" borderId="0" xfId="0" applyFont="1"/>
    <xf numFmtId="0" fontId="25" fillId="4" borderId="0" xfId="0" applyFont="1" applyFill="1" applyAlignment="1">
      <alignment horizontal="center" vertical="center"/>
    </xf>
    <xf numFmtId="0" fontId="26" fillId="3" borderId="0" xfId="0" applyFont="1" applyFill="1" applyAlignment="1">
      <alignment horizontal="left" vertical="center" indent="1"/>
    </xf>
    <xf numFmtId="0" fontId="27" fillId="3" borderId="0" xfId="1" applyFont="1" applyFill="1" applyAlignment="1">
      <alignment horizontal="center" vertical="center"/>
    </xf>
    <xf numFmtId="0" fontId="28" fillId="3" borderId="0" xfId="1" applyFont="1" applyFill="1" applyAlignment="1">
      <alignment horizontal="left" vertical="center" indent="1"/>
    </xf>
    <xf numFmtId="0" fontId="22" fillId="3" borderId="0" xfId="0" applyFont="1" applyFill="1" applyAlignment="1">
      <alignment horizontal="left" vertical="center" indent="3"/>
    </xf>
    <xf numFmtId="0" fontId="25" fillId="5" borderId="0" xfId="0" applyFont="1" applyFill="1" applyAlignment="1">
      <alignment horizontal="center" vertical="center"/>
    </xf>
    <xf numFmtId="0" fontId="29" fillId="3" borderId="0" xfId="0" applyFont="1" applyFill="1" applyAlignment="1">
      <alignment horizontal="left" vertical="center" indent="1"/>
    </xf>
    <xf numFmtId="0" fontId="24" fillId="3" borderId="0" xfId="0" applyFont="1" applyFill="1"/>
    <xf numFmtId="0" fontId="30" fillId="3" borderId="0" xfId="0" applyFont="1" applyFill="1" applyAlignment="1">
      <alignment horizontal="left" vertical="center" indent="1"/>
    </xf>
    <xf numFmtId="0" fontId="27" fillId="3" borderId="0" xfId="1" applyFont="1" applyFill="1" applyAlignment="1">
      <alignment horizontal="left" vertical="center"/>
    </xf>
    <xf numFmtId="0" fontId="33" fillId="3" borderId="0" xfId="0" applyFont="1" applyFill="1" applyAlignment="1">
      <alignment vertical="center"/>
    </xf>
    <xf numFmtId="0" fontId="32" fillId="3" borderId="0" xfId="1" applyFont="1" applyFill="1" applyAlignment="1" applyProtection="1">
      <alignment horizontal="left" vertical="center"/>
      <protection locked="0"/>
    </xf>
    <xf numFmtId="0" fontId="7" fillId="0" borderId="32" xfId="0" applyFont="1" applyBorder="1" applyAlignment="1">
      <alignment horizontal="center" vertical="center"/>
    </xf>
    <xf numFmtId="0" fontId="0" fillId="7" borderId="8" xfId="0" applyFill="1" applyBorder="1"/>
    <xf numFmtId="0" fontId="0" fillId="0" borderId="8" xfId="0" applyBorder="1"/>
    <xf numFmtId="0" fontId="34" fillId="7" borderId="8" xfId="0" applyFont="1" applyFill="1" applyBorder="1" applyAlignment="1">
      <alignment vertical="center"/>
    </xf>
    <xf numFmtId="0" fontId="2" fillId="7" borderId="10" xfId="0" applyFont="1" applyFill="1" applyBorder="1" applyAlignment="1">
      <alignment vertical="center"/>
    </xf>
    <xf numFmtId="176" fontId="34" fillId="0" borderId="8" xfId="0" applyNumberFormat="1" applyFont="1" applyFill="1" applyBorder="1" applyAlignment="1">
      <alignment horizontal="left" vertical="center"/>
    </xf>
    <xf numFmtId="0" fontId="34" fillId="0" borderId="60" xfId="0" applyFont="1" applyFill="1" applyBorder="1" applyAlignment="1">
      <alignment vertical="center"/>
    </xf>
    <xf numFmtId="0" fontId="8" fillId="0" borderId="0" xfId="0" applyFont="1" applyAlignment="1">
      <alignment vertical="top"/>
    </xf>
    <xf numFmtId="0" fontId="5" fillId="0" borderId="0" xfId="0" applyNumberFormat="1" applyFont="1" applyAlignment="1">
      <alignment horizontal="center" vertical="center" shrinkToFit="1"/>
    </xf>
    <xf numFmtId="0" fontId="6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12" fillId="2" borderId="41" xfId="0" applyFont="1" applyFill="1" applyBorder="1" applyAlignment="1" applyProtection="1">
      <alignment horizontal="center" vertical="center" shrinkToFit="1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13" fillId="2" borderId="13" xfId="0" applyFont="1" applyFill="1" applyBorder="1" applyAlignment="1" applyProtection="1">
      <alignment horizontal="center" vertical="center" shrinkToFit="1"/>
    </xf>
    <xf numFmtId="0" fontId="13" fillId="0" borderId="14" xfId="0" applyFont="1" applyBorder="1" applyAlignment="1" applyProtection="1">
      <alignment horizontal="center" vertical="center" shrinkToFit="1"/>
    </xf>
    <xf numFmtId="0" fontId="13" fillId="0" borderId="15" xfId="0" applyFont="1" applyBorder="1" applyAlignment="1" applyProtection="1">
      <alignment horizontal="center" vertical="center" shrinkToFit="1"/>
    </xf>
    <xf numFmtId="0" fontId="7" fillId="0" borderId="18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184" fontId="13" fillId="2" borderId="8" xfId="0" applyNumberFormat="1" applyFont="1" applyFill="1" applyBorder="1" applyAlignment="1" applyProtection="1">
      <alignment horizontal="center" vertical="center" shrinkToFit="1"/>
    </xf>
    <xf numFmtId="184" fontId="13" fillId="0" borderId="17" xfId="0" applyNumberFormat="1" applyFont="1" applyBorder="1" applyAlignment="1" applyProtection="1">
      <alignment horizontal="center" vertical="center" shrinkToFit="1"/>
    </xf>
    <xf numFmtId="0" fontId="13" fillId="2" borderId="19" xfId="0" applyFont="1" applyFill="1" applyBorder="1" applyAlignment="1" applyProtection="1">
      <alignment horizontal="center" vertical="center" shrinkToFit="1"/>
    </xf>
    <xf numFmtId="0" fontId="13" fillId="0" borderId="20" xfId="0" applyFont="1" applyBorder="1" applyAlignment="1" applyProtection="1">
      <alignment horizontal="center" vertical="center" shrinkToFit="1"/>
    </xf>
    <xf numFmtId="0" fontId="13" fillId="0" borderId="21" xfId="0" applyFont="1" applyBorder="1" applyAlignment="1" applyProtection="1">
      <alignment horizontal="center" vertical="center" shrinkToFit="1"/>
    </xf>
    <xf numFmtId="0" fontId="7" fillId="0" borderId="2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3" fillId="2" borderId="8" xfId="0" applyFont="1" applyFill="1" applyBorder="1" applyAlignment="1" applyProtection="1">
      <alignment horizontal="center" vertical="center" shrinkToFit="1"/>
    </xf>
    <xf numFmtId="0" fontId="13" fillId="0" borderId="9" xfId="0" applyFont="1" applyBorder="1" applyAlignment="1" applyProtection="1">
      <alignment horizontal="center" vertical="center" shrinkToFit="1"/>
    </xf>
    <xf numFmtId="0" fontId="13" fillId="0" borderId="17" xfId="0" applyFont="1" applyBorder="1" applyAlignment="1" applyProtection="1">
      <alignment horizontal="center" vertical="center" shrinkToFit="1"/>
    </xf>
    <xf numFmtId="56" fontId="6" fillId="0" borderId="51" xfId="0" applyNumberFormat="1" applyFont="1" applyBorder="1" applyAlignment="1">
      <alignment horizontal="center" vertical="center"/>
    </xf>
    <xf numFmtId="56" fontId="6" fillId="0" borderId="27" xfId="0" applyNumberFormat="1" applyFont="1" applyBorder="1" applyAlignment="1">
      <alignment horizontal="center" vertical="center"/>
    </xf>
    <xf numFmtId="177" fontId="6" fillId="0" borderId="7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0" fontId="14" fillId="2" borderId="2" xfId="0" applyFont="1" applyFill="1" applyBorder="1" applyAlignment="1" applyProtection="1">
      <alignment horizontal="left" vertical="center"/>
    </xf>
    <xf numFmtId="0" fontId="14" fillId="2" borderId="3" xfId="0" applyFont="1" applyFill="1" applyBorder="1" applyAlignment="1" applyProtection="1">
      <alignment horizontal="left" vertical="center"/>
    </xf>
    <xf numFmtId="0" fontId="7" fillId="0" borderId="32" xfId="0" applyFont="1" applyBorder="1" applyAlignment="1">
      <alignment horizontal="center" vertical="center"/>
    </xf>
    <xf numFmtId="56" fontId="6" fillId="0" borderId="22" xfId="0" applyNumberFormat="1" applyFont="1" applyBorder="1" applyAlignment="1">
      <alignment horizontal="center" vertical="center"/>
    </xf>
    <xf numFmtId="177" fontId="6" fillId="0" borderId="23" xfId="0" applyNumberFormat="1" applyFont="1" applyBorder="1" applyAlignment="1">
      <alignment horizontal="center" vertical="center"/>
    </xf>
    <xf numFmtId="0" fontId="14" fillId="2" borderId="45" xfId="0" applyFont="1" applyFill="1" applyBorder="1" applyAlignment="1" applyProtection="1">
      <alignment horizontal="left" vertical="center"/>
    </xf>
    <xf numFmtId="0" fontId="14" fillId="2" borderId="35" xfId="0" applyFont="1" applyFill="1" applyBorder="1" applyAlignment="1" applyProtection="1">
      <alignment vertical="center"/>
    </xf>
    <xf numFmtId="0" fontId="14" fillId="2" borderId="36" xfId="0" applyFont="1" applyFill="1" applyBorder="1" applyAlignment="1" applyProtection="1">
      <alignment vertical="center"/>
    </xf>
    <xf numFmtId="0" fontId="16" fillId="0" borderId="36" xfId="0" applyFont="1" applyBorder="1" applyAlignment="1" applyProtection="1">
      <alignment vertical="center"/>
    </xf>
    <xf numFmtId="0" fontId="16" fillId="0" borderId="37" xfId="0" applyFont="1" applyBorder="1" applyAlignment="1" applyProtection="1">
      <alignment vertical="center"/>
    </xf>
    <xf numFmtId="0" fontId="11" fillId="0" borderId="12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14" fillId="2" borderId="38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6" fillId="0" borderId="39" xfId="0" applyFont="1" applyBorder="1" applyAlignment="1" applyProtection="1">
      <alignment vertical="center"/>
    </xf>
    <xf numFmtId="0" fontId="11" fillId="0" borderId="18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56" fontId="6" fillId="0" borderId="53" xfId="0" applyNumberFormat="1" applyFont="1" applyBorder="1" applyAlignment="1">
      <alignment horizontal="center" vertical="center"/>
    </xf>
    <xf numFmtId="177" fontId="6" fillId="0" borderId="52" xfId="0" applyNumberFormat="1" applyFont="1" applyBorder="1" applyAlignment="1">
      <alignment horizontal="center" vertical="center"/>
    </xf>
    <xf numFmtId="0" fontId="14" fillId="2" borderId="49" xfId="0" applyFont="1" applyFill="1" applyBorder="1" applyAlignment="1" applyProtection="1">
      <alignment horizontal="left" vertical="center"/>
    </xf>
    <xf numFmtId="0" fontId="7" fillId="2" borderId="38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39" xfId="0" applyBorder="1" applyAlignment="1" applyProtection="1">
      <alignment vertical="center"/>
    </xf>
    <xf numFmtId="0" fontId="7" fillId="2" borderId="40" xfId="0" applyFont="1" applyFill="1" applyBorder="1" applyAlignment="1" applyProtection="1">
      <alignment vertical="center"/>
    </xf>
    <xf numFmtId="0" fontId="7" fillId="2" borderId="41" xfId="0" applyFont="1" applyFill="1" applyBorder="1" applyAlignment="1" applyProtection="1">
      <alignment vertical="center"/>
    </xf>
    <xf numFmtId="0" fontId="0" fillId="0" borderId="41" xfId="0" applyBorder="1" applyAlignment="1" applyProtection="1">
      <alignment vertical="center"/>
    </xf>
    <xf numFmtId="0" fontId="0" fillId="0" borderId="42" xfId="0" applyBorder="1" applyAlignment="1" applyProtection="1">
      <alignment vertical="center"/>
    </xf>
    <xf numFmtId="0" fontId="11" fillId="0" borderId="27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0" fillId="2" borderId="13" xfId="0" applyFont="1" applyFill="1" applyBorder="1" applyAlignment="1" applyProtection="1">
      <alignment horizontal="center" vertical="center" shrinkToFit="1"/>
      <protection locked="0"/>
    </xf>
    <xf numFmtId="0" fontId="10" fillId="0" borderId="14" xfId="0" applyFont="1" applyBorder="1" applyAlignment="1" applyProtection="1">
      <alignment horizontal="center" vertical="center" shrinkToFit="1"/>
      <protection locked="0"/>
    </xf>
    <xf numFmtId="0" fontId="10" fillId="0" borderId="15" xfId="0" applyFont="1" applyBorder="1" applyAlignment="1" applyProtection="1">
      <alignment horizontal="center" vertical="center" shrinkToFit="1"/>
      <protection locked="0"/>
    </xf>
    <xf numFmtId="0" fontId="10" fillId="2" borderId="8" xfId="0" applyFont="1" applyFill="1" applyBorder="1" applyAlignment="1" applyProtection="1">
      <alignment horizontal="center" vertical="center" shrinkToFit="1"/>
      <protection locked="0"/>
    </xf>
    <xf numFmtId="0" fontId="10" fillId="0" borderId="9" xfId="0" applyFont="1" applyBorder="1" applyAlignment="1" applyProtection="1">
      <alignment horizontal="center" vertical="center" shrinkToFit="1"/>
      <protection locked="0"/>
    </xf>
    <xf numFmtId="0" fontId="10" fillId="0" borderId="17" xfId="0" applyFont="1" applyBorder="1" applyAlignment="1" applyProtection="1">
      <alignment horizontal="center" vertical="center" shrinkToFit="1"/>
      <protection locked="0"/>
    </xf>
    <xf numFmtId="184" fontId="10" fillId="2" borderId="8" xfId="0" applyNumberFormat="1" applyFont="1" applyFill="1" applyBorder="1" applyAlignment="1" applyProtection="1">
      <alignment horizontal="center" vertical="center" shrinkToFit="1"/>
      <protection locked="0"/>
    </xf>
    <xf numFmtId="184" fontId="10" fillId="0" borderId="17" xfId="0" applyNumberFormat="1" applyFont="1" applyBorder="1" applyAlignment="1" applyProtection="1">
      <alignment horizontal="center" vertical="center" shrinkToFit="1"/>
      <protection locked="0"/>
    </xf>
    <xf numFmtId="0" fontId="10" fillId="2" borderId="19" xfId="0" applyFont="1" applyFill="1" applyBorder="1" applyAlignment="1" applyProtection="1">
      <alignment horizontal="center" vertical="center" shrinkToFit="1"/>
      <protection locked="0"/>
    </xf>
    <xf numFmtId="0" fontId="10" fillId="0" borderId="20" xfId="0" applyFont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 applyProtection="1">
      <alignment horizontal="center" vertical="center" shrinkToFit="1"/>
      <protection locked="0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7" fillId="2" borderId="49" xfId="0" applyFont="1" applyFill="1" applyBorder="1" applyAlignment="1" applyProtection="1">
      <alignment horizontal="left" vertical="center"/>
      <protection locked="0"/>
    </xf>
    <xf numFmtId="56" fontId="6" fillId="0" borderId="16" xfId="0" applyNumberFormat="1" applyFont="1" applyBorder="1" applyAlignment="1">
      <alignment horizontal="center" vertical="center"/>
    </xf>
    <xf numFmtId="0" fontId="7" fillId="2" borderId="45" xfId="0" applyFont="1" applyFill="1" applyBorder="1" applyAlignment="1" applyProtection="1">
      <alignment horizontal="left" vertical="center"/>
      <protection locked="0"/>
    </xf>
    <xf numFmtId="56" fontId="6" fillId="0" borderId="18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7" fontId="6" fillId="0" borderId="29" xfId="0" applyNumberFormat="1" applyFont="1" applyBorder="1" applyAlignment="1">
      <alignment horizontal="center" vertical="center"/>
    </xf>
    <xf numFmtId="0" fontId="5" fillId="2" borderId="41" xfId="0" applyFont="1" applyFill="1" applyBorder="1" applyAlignment="1" applyProtection="1">
      <alignment horizontal="center" vertical="center" shrinkToFit="1"/>
      <protection locked="0"/>
    </xf>
    <xf numFmtId="56" fontId="6" fillId="0" borderId="12" xfId="0" applyNumberFormat="1" applyFont="1" applyBorder="1" applyAlignment="1">
      <alignment horizontal="center" vertical="center"/>
    </xf>
    <xf numFmtId="177" fontId="6" fillId="0" borderId="25" xfId="0" applyNumberFormat="1" applyFont="1" applyBorder="1" applyAlignment="1">
      <alignment horizontal="center" vertical="center"/>
    </xf>
    <xf numFmtId="0" fontId="7" fillId="2" borderId="35" xfId="0" applyFont="1" applyFill="1" applyBorder="1" applyAlignment="1" applyProtection="1">
      <alignment vertical="center"/>
      <protection locked="0"/>
    </xf>
    <xf numFmtId="0" fontId="7" fillId="2" borderId="36" xfId="0" applyFont="1" applyFill="1" applyBorder="1" applyAlignment="1" applyProtection="1">
      <alignment vertical="center"/>
      <protection locked="0"/>
    </xf>
    <xf numFmtId="0" fontId="0" fillId="0" borderId="36" xfId="0" applyBorder="1" applyAlignment="1" applyProtection="1">
      <alignment vertical="center"/>
      <protection locked="0"/>
    </xf>
    <xf numFmtId="0" fontId="0" fillId="0" borderId="37" xfId="0" applyBorder="1" applyAlignment="1" applyProtection="1">
      <alignment vertical="center"/>
      <protection locked="0"/>
    </xf>
    <xf numFmtId="0" fontId="7" fillId="2" borderId="38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39" xfId="0" applyBorder="1" applyAlignment="1" applyProtection="1">
      <alignment vertical="center"/>
      <protection locked="0"/>
    </xf>
    <xf numFmtId="0" fontId="7" fillId="2" borderId="40" xfId="0" applyFont="1" applyFill="1" applyBorder="1" applyAlignment="1" applyProtection="1">
      <alignment vertical="center"/>
      <protection locked="0"/>
    </xf>
    <xf numFmtId="0" fontId="7" fillId="2" borderId="41" xfId="0" applyFont="1" applyFill="1" applyBorder="1" applyAlignment="1" applyProtection="1">
      <alignment vertical="center"/>
      <protection locked="0"/>
    </xf>
    <xf numFmtId="0" fontId="0" fillId="0" borderId="41" xfId="0" applyBorder="1" applyAlignment="1" applyProtection="1">
      <alignment vertical="center"/>
      <protection locked="0"/>
    </xf>
    <xf numFmtId="0" fontId="0" fillId="0" borderId="42" xfId="0" applyBorder="1" applyAlignment="1" applyProtection="1">
      <alignment vertical="center"/>
      <protection locked="0"/>
    </xf>
    <xf numFmtId="0" fontId="7" fillId="0" borderId="7" xfId="0" applyFont="1" applyBorder="1" applyAlignment="1">
      <alignment vertical="center"/>
    </xf>
    <xf numFmtId="0" fontId="7" fillId="8" borderId="7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88" fontId="8" fillId="8" borderId="4" xfId="0" applyNumberFormat="1" applyFont="1" applyFill="1" applyBorder="1" applyAlignment="1">
      <alignment horizontal="center" vertical="center"/>
    </xf>
    <xf numFmtId="188" fontId="8" fillId="6" borderId="24" xfId="0" applyNumberFormat="1" applyFont="1" applyFill="1" applyBorder="1" applyAlignment="1">
      <alignment horizontal="center" vertical="center"/>
    </xf>
    <xf numFmtId="14" fontId="6" fillId="8" borderId="0" xfId="0" applyNumberFormat="1" applyFont="1" applyFill="1" applyAlignment="1">
      <alignment horizontal="center" vertical="center" shrinkToFit="1"/>
    </xf>
  </cellXfs>
  <cellStyles count="3">
    <cellStyle name="ハイパーリンク" xfId="1" builtinId="8"/>
    <cellStyle name="通貨" xfId="2" builtinId="7"/>
    <cellStyle name="標準" xfId="0" builtinId="0"/>
  </cellStyles>
  <dxfs count="13">
    <dxf>
      <font>
        <color rgb="FFFF6600"/>
      </font>
      <fill>
        <patternFill>
          <bgColor theme="5" tint="0.79998168889431442"/>
        </patternFill>
      </fill>
    </dxf>
    <dxf>
      <font>
        <color rgb="FFFF6600"/>
      </font>
      <fill>
        <patternFill>
          <bgColor theme="5" tint="0.79998168889431442"/>
        </patternFill>
      </fill>
    </dxf>
    <dxf>
      <font>
        <color rgb="FFFF66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rgb="FFFF0000"/>
      </font>
      <fill>
        <patternFill>
          <bgColor rgb="FFFFE1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rgb="FFFF0000"/>
      </font>
      <fill>
        <patternFill>
          <bgColor rgb="FFFFE5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rgb="FFFF0000"/>
      </font>
      <fill>
        <patternFill>
          <bgColor rgb="FFFFE1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rgb="FFFF0000"/>
      </font>
      <fill>
        <patternFill>
          <bgColor rgb="FFFFE5FF"/>
        </patternFill>
      </fill>
    </dxf>
    <dxf>
      <font>
        <color rgb="FF0000FF"/>
      </font>
      <fill>
        <patternFill>
          <bgColor theme="4" tint="0.79998168889431442"/>
        </patternFill>
      </fill>
    </dxf>
    <dxf>
      <font>
        <color rgb="FFFF0000"/>
      </font>
      <fill>
        <patternFill>
          <bgColor rgb="FFFFE1FF"/>
        </patternFill>
      </fill>
    </dxf>
  </dxfs>
  <tableStyles count="0" defaultTableStyle="TableStyleMedium2" defaultPivotStyle="PivotStyleLight16"/>
  <colors>
    <mruColors>
      <color rgb="FFCCFFFF"/>
      <color rgb="FFCCFFCC"/>
      <color rgb="FFFFFFE1"/>
      <color rgb="FFFF6600"/>
      <color rgb="FFFFCCFF"/>
      <color rgb="FFFFFFCC"/>
      <color rgb="FFFFE5FF"/>
      <color rgb="FF0000FF"/>
      <color rgb="FFFFE1FF"/>
      <color rgb="FFFF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123825</xdr:colOff>
      <xdr:row>0</xdr:row>
      <xdr:rowOff>238125</xdr:rowOff>
    </xdr:from>
    <xdr:to>
      <xdr:col>13</xdr:col>
      <xdr:colOff>571500</xdr:colOff>
      <xdr:row>5</xdr:row>
      <xdr:rowOff>305194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8582" t="14544" r="8596" b="16739"/>
        <a:stretch/>
      </xdr:blipFill>
      <xdr:spPr>
        <a:xfrm>
          <a:off x="8334375" y="238125"/>
          <a:ext cx="1819275" cy="1781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59532</xdr:colOff>
      <xdr:row>7</xdr:row>
      <xdr:rowOff>321470</xdr:rowOff>
    </xdr:from>
    <xdr:to>
      <xdr:col>2</xdr:col>
      <xdr:colOff>416718</xdr:colOff>
      <xdr:row>9</xdr:row>
      <xdr:rowOff>107158</xdr:rowOff>
    </xdr:to>
    <xdr:sp macro="" textlink="">
      <xdr:nvSpPr>
        <xdr:cNvPr id="2" name="テキスト ボックス 1"/>
        <xdr:cNvSpPr txBox="1"/>
      </xdr:nvSpPr>
      <xdr:spPr>
        <a:xfrm>
          <a:off x="1619251" y="2357439"/>
          <a:ext cx="357186" cy="345282"/>
        </a:xfrm>
        <a:prstGeom prst="rect">
          <a:avLst/>
        </a:prstGeom>
        <a:solidFill>
          <a:srgbClr val="CC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 i="0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①</a:t>
          </a:r>
        </a:p>
      </xdr:txBody>
    </xdr:sp>
    <xdr:clientData/>
  </xdr:twoCellAnchor>
  <xdr:twoCellAnchor>
    <xdr:from>
      <xdr:col>9</xdr:col>
      <xdr:colOff>738189</xdr:colOff>
      <xdr:row>8</xdr:row>
      <xdr:rowOff>26460</xdr:rowOff>
    </xdr:from>
    <xdr:to>
      <xdr:col>10</xdr:col>
      <xdr:colOff>261937</xdr:colOff>
      <xdr:row>9</xdr:row>
      <xdr:rowOff>169335</xdr:rowOff>
    </xdr:to>
    <xdr:sp macro="" textlink="">
      <xdr:nvSpPr>
        <xdr:cNvPr id="3" name="テキスト ボックス 2"/>
        <xdr:cNvSpPr txBox="1"/>
      </xdr:nvSpPr>
      <xdr:spPr>
        <a:xfrm>
          <a:off x="7966606" y="2397127"/>
          <a:ext cx="359831" cy="343958"/>
        </a:xfrm>
        <a:prstGeom prst="rect">
          <a:avLst/>
        </a:prstGeom>
        <a:solidFill>
          <a:srgbClr val="CC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 i="0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③</a:t>
          </a:r>
        </a:p>
      </xdr:txBody>
    </xdr:sp>
    <xdr:clientData/>
  </xdr:twoCellAnchor>
  <xdr:twoCellAnchor>
    <xdr:from>
      <xdr:col>3</xdr:col>
      <xdr:colOff>780522</xdr:colOff>
      <xdr:row>7</xdr:row>
      <xdr:rowOff>322792</xdr:rowOff>
    </xdr:from>
    <xdr:to>
      <xdr:col>4</xdr:col>
      <xdr:colOff>261936</xdr:colOff>
      <xdr:row>9</xdr:row>
      <xdr:rowOff>116417</xdr:rowOff>
    </xdr:to>
    <xdr:sp macro="" textlink="">
      <xdr:nvSpPr>
        <xdr:cNvPr id="4" name="テキスト ボックス 3"/>
        <xdr:cNvSpPr txBox="1"/>
      </xdr:nvSpPr>
      <xdr:spPr>
        <a:xfrm>
          <a:off x="3225272" y="2344209"/>
          <a:ext cx="359831" cy="343958"/>
        </a:xfrm>
        <a:prstGeom prst="rect">
          <a:avLst/>
        </a:prstGeom>
        <a:solidFill>
          <a:srgbClr val="CC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 i="0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②</a:t>
          </a:r>
        </a:p>
      </xdr:txBody>
    </xdr:sp>
    <xdr:clientData/>
  </xdr:twoCellAnchor>
  <xdr:twoCellAnchor>
    <xdr:from>
      <xdr:col>1</xdr:col>
      <xdr:colOff>314856</xdr:colOff>
      <xdr:row>3</xdr:row>
      <xdr:rowOff>248709</xdr:rowOff>
    </xdr:from>
    <xdr:to>
      <xdr:col>2</xdr:col>
      <xdr:colOff>187854</xdr:colOff>
      <xdr:row>4</xdr:row>
      <xdr:rowOff>243417</xdr:rowOff>
    </xdr:to>
    <xdr:sp macro="" textlink="">
      <xdr:nvSpPr>
        <xdr:cNvPr id="5" name="テキスト ボックス 4"/>
        <xdr:cNvSpPr txBox="1"/>
      </xdr:nvSpPr>
      <xdr:spPr>
        <a:xfrm>
          <a:off x="1394356" y="873126"/>
          <a:ext cx="359831" cy="343958"/>
        </a:xfrm>
        <a:prstGeom prst="rect">
          <a:avLst/>
        </a:prstGeom>
        <a:solidFill>
          <a:srgbClr val="CC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 i="0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④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0</xdr:rowOff>
    </xdr:from>
    <xdr:to>
      <xdr:col>17</xdr:col>
      <xdr:colOff>666750</xdr:colOff>
      <xdr:row>23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8058150" y="238125"/>
          <a:ext cx="7096125" cy="5391150"/>
        </a:xfrm>
        <a:prstGeom prst="rect">
          <a:avLst/>
        </a:prstGeom>
        <a:solidFill>
          <a:srgbClr val="FFFFE1"/>
        </a:solidFill>
        <a:ln w="190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spcCol="0" rtlCol="0" anchor="t"/>
        <a:lstStyle/>
        <a:p>
          <a:pPr>
            <a:lnSpc>
              <a:spcPts val="2000"/>
            </a:lnSpc>
          </a:pPr>
          <a:r>
            <a:rPr kumimoji="1" lang="ja-JP" altLang="en-US" sz="1100" b="1"/>
            <a:t>①この「リスト」は通常「非表示」にしています。</a:t>
          </a:r>
          <a:endParaRPr kumimoji="1" lang="en-US" altLang="ja-JP" sz="1100" b="1"/>
        </a:p>
        <a:p>
          <a:pPr>
            <a:lnSpc>
              <a:spcPts val="2000"/>
            </a:lnSpc>
          </a:pPr>
          <a:r>
            <a:rPr kumimoji="1" lang="ja-JP" altLang="en-US" sz="1100" b="1"/>
            <a:t>　「再表示」をして修正等を行ったら「非表示」にしてください。</a:t>
          </a:r>
          <a:endParaRPr kumimoji="1" lang="en-US" altLang="ja-JP" sz="1100" b="1"/>
        </a:p>
        <a:p>
          <a:pPr>
            <a:lnSpc>
              <a:spcPts val="2000"/>
            </a:lnSpc>
          </a:pPr>
          <a:endParaRPr kumimoji="1" lang="en-US" altLang="ja-JP" sz="1100" b="1"/>
        </a:p>
        <a:p>
          <a:pPr>
            <a:lnSpc>
              <a:spcPts val="2000"/>
            </a:lnSpc>
          </a:pPr>
          <a:endParaRPr kumimoji="1" lang="en-US" altLang="ja-JP" sz="1100" b="1"/>
        </a:p>
        <a:p>
          <a:pPr>
            <a:lnSpc>
              <a:spcPts val="2000"/>
            </a:lnSpc>
          </a:pPr>
          <a:endParaRPr kumimoji="1" lang="en-US" altLang="ja-JP" sz="1100" b="1"/>
        </a:p>
        <a:p>
          <a:pPr>
            <a:lnSpc>
              <a:spcPts val="2000"/>
            </a:lnSpc>
          </a:pPr>
          <a:endParaRPr kumimoji="1" lang="en-US" altLang="ja-JP" sz="1100" b="1"/>
        </a:p>
        <a:p>
          <a:pPr>
            <a:lnSpc>
              <a:spcPts val="2000"/>
            </a:lnSpc>
          </a:pPr>
          <a:endParaRPr kumimoji="1" lang="en-US" altLang="ja-JP" sz="1100" b="1"/>
        </a:p>
        <a:p>
          <a:pPr>
            <a:lnSpc>
              <a:spcPts val="2000"/>
            </a:lnSpc>
          </a:pPr>
          <a:endParaRPr kumimoji="1" lang="en-US" altLang="ja-JP" sz="1100" b="1"/>
        </a:p>
        <a:p>
          <a:pPr>
            <a:lnSpc>
              <a:spcPts val="2000"/>
            </a:lnSpc>
          </a:pPr>
          <a:endParaRPr kumimoji="1" lang="en-US" altLang="ja-JP" sz="1100" b="1"/>
        </a:p>
        <a:p>
          <a:pPr>
            <a:lnSpc>
              <a:spcPts val="2000"/>
            </a:lnSpc>
          </a:pPr>
          <a:endParaRPr kumimoji="1" lang="en-US" altLang="ja-JP" sz="1100" b="1"/>
        </a:p>
        <a:p>
          <a:pPr>
            <a:lnSpc>
              <a:spcPts val="2000"/>
            </a:lnSpc>
          </a:pPr>
          <a:endParaRPr kumimoji="1" lang="en-US" altLang="ja-JP" sz="1100" b="1"/>
        </a:p>
        <a:p>
          <a:pPr>
            <a:lnSpc>
              <a:spcPts val="2000"/>
            </a:lnSpc>
          </a:pPr>
          <a:endParaRPr kumimoji="1" lang="en-US" altLang="ja-JP" sz="1100" b="1"/>
        </a:p>
        <a:p>
          <a:pPr>
            <a:lnSpc>
              <a:spcPts val="2000"/>
            </a:lnSpc>
          </a:pPr>
          <a:endParaRPr kumimoji="1" lang="en-US" altLang="ja-JP" sz="1100" b="1"/>
        </a:p>
        <a:p>
          <a:pPr>
            <a:lnSpc>
              <a:spcPts val="2000"/>
            </a:lnSpc>
          </a:pPr>
          <a:endParaRPr kumimoji="1" lang="en-US" altLang="ja-JP" sz="1100" b="1"/>
        </a:p>
        <a:p>
          <a:pPr>
            <a:lnSpc>
              <a:spcPts val="2000"/>
            </a:lnSpc>
          </a:pPr>
          <a:r>
            <a:rPr kumimoji="1" lang="ja-JP" altLang="en-US" sz="1100" b="1"/>
            <a:t>②「謝礼単価」「源泉徴収税率」「祝祭日」は、年度末に必ず確認、適宜修正してください。</a:t>
          </a:r>
          <a:endParaRPr kumimoji="1" lang="en-US" altLang="ja-JP" sz="1100" b="1"/>
        </a:p>
        <a:p>
          <a:pPr>
            <a:lnSpc>
              <a:spcPts val="2000"/>
            </a:lnSpc>
          </a:pPr>
          <a:r>
            <a:rPr kumimoji="1" lang="ja-JP" altLang="en-US" sz="1100" b="1"/>
            <a:t>③「提出方法」「記入例」「活動報告書」は「シートの保護」を行っています。</a:t>
          </a:r>
          <a:endParaRPr kumimoji="1" lang="en-US" altLang="ja-JP" sz="1100" b="1"/>
        </a:p>
        <a:p>
          <a:pPr>
            <a:lnSpc>
              <a:spcPts val="2000"/>
            </a:lnSpc>
          </a:pPr>
          <a:r>
            <a:rPr kumimoji="1" lang="ja-JP" altLang="en-US" sz="1100" b="1"/>
            <a:t>　「シートの保護」解除のパスワードは「</a:t>
          </a:r>
          <a:r>
            <a:rPr kumimoji="1" lang="en-US" altLang="ja-JP" sz="1600" b="1">
              <a:solidFill>
                <a:srgbClr val="FF0000"/>
              </a:solidFill>
            </a:rPr>
            <a:t>syakai-k-07</a:t>
          </a:r>
          <a:r>
            <a:rPr kumimoji="1" lang="ja-JP" altLang="en-US" sz="1100" b="1"/>
            <a:t>」です。</a:t>
          </a:r>
          <a:endParaRPr kumimoji="1" lang="en-US" altLang="ja-JP" sz="1100" b="1"/>
        </a:p>
        <a:p>
          <a:pPr>
            <a:lnSpc>
              <a:spcPts val="2000"/>
            </a:lnSpc>
          </a:pPr>
          <a:r>
            <a:rPr kumimoji="1" lang="ja-JP" altLang="en-US" sz="1100" b="1"/>
            <a:t>④「活動報告書」の「活動時間集計」等の計算式は「Ｍ列」以降に入力されています。</a:t>
          </a:r>
          <a:endParaRPr kumimoji="1" lang="en-US" altLang="ja-JP" sz="1100" b="1"/>
        </a:p>
        <a:p>
          <a:pPr>
            <a:lnSpc>
              <a:spcPts val="2000"/>
            </a:lnSpc>
          </a:pPr>
          <a:r>
            <a:rPr kumimoji="1" lang="ja-JP" altLang="en-US" sz="1100" b="1"/>
            <a:t>　修正が生じた場合は、「シートの保護」解除後、「再表示」して修正してください。</a:t>
          </a:r>
          <a:endParaRPr kumimoji="1" lang="en-US" altLang="ja-JP" sz="1100" b="1"/>
        </a:p>
        <a:p>
          <a:pPr>
            <a:lnSpc>
              <a:spcPts val="2000"/>
            </a:lnSpc>
          </a:pPr>
          <a:r>
            <a:rPr kumimoji="1" lang="ja-JP" altLang="en-US" sz="1100" b="1"/>
            <a:t>　修正後は必ず「Ｍ列」以降を「非表示」にしてください。</a:t>
          </a:r>
          <a:endParaRPr kumimoji="1" lang="en-US" altLang="ja-JP" sz="1100" b="1"/>
        </a:p>
      </xdr:txBody>
    </xdr:sp>
    <xdr:clientData/>
  </xdr:twoCellAnchor>
  <xdr:twoCellAnchor editAs="oneCell">
    <xdr:from>
      <xdr:col>12</xdr:col>
      <xdr:colOff>219075</xdr:colOff>
      <xdr:row>3</xdr:row>
      <xdr:rowOff>171450</xdr:rowOff>
    </xdr:from>
    <xdr:to>
      <xdr:col>16</xdr:col>
      <xdr:colOff>619564</xdr:colOff>
      <xdr:row>13</xdr:row>
      <xdr:rowOff>133677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77600" y="885825"/>
          <a:ext cx="3143689" cy="2343477"/>
        </a:xfrm>
        <a:prstGeom prst="rect">
          <a:avLst/>
        </a:prstGeom>
        <a:ln>
          <a:solidFill>
            <a:schemeClr val="bg1">
              <a:lumMod val="50000"/>
            </a:schemeClr>
          </a:solidFill>
        </a:ln>
      </xdr:spPr>
    </xdr:pic>
    <xdr:clientData/>
  </xdr:twoCellAnchor>
  <xdr:twoCellAnchor editAs="oneCell">
    <xdr:from>
      <xdr:col>8</xdr:col>
      <xdr:colOff>85725</xdr:colOff>
      <xdr:row>3</xdr:row>
      <xdr:rowOff>171450</xdr:rowOff>
    </xdr:from>
    <xdr:to>
      <xdr:col>12</xdr:col>
      <xdr:colOff>76582</xdr:colOff>
      <xdr:row>15</xdr:row>
      <xdr:rowOff>105165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01050" y="885825"/>
          <a:ext cx="2734057" cy="2791215"/>
        </a:xfrm>
        <a:prstGeom prst="rect">
          <a:avLst/>
        </a:prstGeom>
        <a:ln>
          <a:solidFill>
            <a:schemeClr val="bg1">
              <a:lumMod val="50000"/>
            </a:schemeClr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<Relationships xmlns="http://schemas.openxmlformats.org/package/2006/relationships"><Relationship Id="rId3" Type="http://schemas.openxmlformats.org/officeDocument/2006/relationships/drawing" Target="../drawings/drawing1.xml" /></Relationships>
</file>

<file path=xl/worksheets/_rels/sheet2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4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3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5"/>
  <sheetViews>
    <sheetView showGridLines="0" workbookViewId="0">
      <pane xSplit="17" ySplit="15" topLeftCell="R34" activePane="bottomRight" state="frozen"/>
      <selection pane="topRight" activeCell="R1" sqref="R1"/>
      <selection pane="bottomLeft" activeCell="A16" sqref="A16"/>
      <selection pane="bottomRight"/>
    </sheetView>
  </sheetViews>
  <sheetFormatPr defaultRowHeight="15" x14ac:dyDescent="0.25"/>
  <cols>
    <col min="1" max="1" width="9" style="99"/>
    <col min="2" max="2" width="17.75" style="99" bestFit="1" customWidth="1"/>
    <col min="3" max="16384" width="9" style="99"/>
  </cols>
  <sheetData>
    <row r="1" spans="1:14" ht="27" customHeight="1" x14ac:dyDescent="0.25">
      <c r="A1" s="96"/>
      <c r="B1" s="97"/>
      <c r="C1" s="98"/>
      <c r="D1" s="96"/>
      <c r="E1" s="96"/>
      <c r="F1" s="96"/>
      <c r="G1" s="96"/>
      <c r="H1" s="107"/>
      <c r="I1" s="107"/>
      <c r="J1" s="107"/>
      <c r="K1" s="107"/>
      <c r="L1" s="107"/>
      <c r="M1" s="107"/>
      <c r="N1" s="107"/>
    </row>
    <row r="2" spans="1:14" ht="27" customHeight="1" x14ac:dyDescent="0.25">
      <c r="A2" s="96"/>
      <c r="B2" s="110" t="s">
        <v>105</v>
      </c>
      <c r="C2" s="98"/>
      <c r="D2" s="96"/>
      <c r="E2" s="96"/>
      <c r="F2" s="96"/>
      <c r="G2" s="96"/>
      <c r="H2" s="107"/>
      <c r="I2" s="107"/>
      <c r="J2" s="107"/>
      <c r="K2" s="107"/>
      <c r="L2" s="107"/>
      <c r="M2" s="107"/>
      <c r="N2" s="107"/>
    </row>
    <row r="3" spans="1:14" ht="27" customHeight="1" x14ac:dyDescent="0.25">
      <c r="A3" s="96"/>
      <c r="B3" s="97"/>
      <c r="C3" s="98"/>
      <c r="D3" s="96"/>
      <c r="E3" s="96"/>
      <c r="F3" s="96"/>
      <c r="G3" s="96"/>
      <c r="H3" s="107"/>
      <c r="I3" s="107"/>
      <c r="J3" s="107"/>
      <c r="K3" s="107"/>
      <c r="L3" s="107"/>
      <c r="M3" s="107"/>
      <c r="N3" s="107"/>
    </row>
    <row r="4" spans="1:14" ht="27" customHeight="1" x14ac:dyDescent="0.25">
      <c r="A4" s="96"/>
      <c r="B4" s="100" t="s">
        <v>27</v>
      </c>
      <c r="C4" s="108" t="s">
        <v>106</v>
      </c>
      <c r="D4" s="96"/>
      <c r="E4" s="96"/>
      <c r="F4" s="96"/>
      <c r="G4" s="96"/>
      <c r="H4" s="107"/>
      <c r="I4" s="107"/>
      <c r="J4" s="107"/>
      <c r="K4" s="107"/>
      <c r="L4" s="107"/>
      <c r="M4" s="107"/>
      <c r="N4" s="107"/>
    </row>
    <row r="5" spans="1:14" ht="27" customHeight="1" x14ac:dyDescent="0.25">
      <c r="A5" s="96"/>
      <c r="B5" s="97"/>
      <c r="C5" s="98"/>
      <c r="D5" s="96"/>
      <c r="E5" s="96"/>
      <c r="F5" s="96"/>
      <c r="G5" s="96"/>
      <c r="H5" s="107"/>
      <c r="I5" s="107"/>
      <c r="J5" s="107"/>
      <c r="K5" s="107"/>
      <c r="L5" s="107"/>
      <c r="M5" s="107"/>
      <c r="N5" s="107"/>
    </row>
    <row r="6" spans="1:14" ht="27" customHeight="1" x14ac:dyDescent="0.25">
      <c r="A6" s="96"/>
      <c r="B6" s="100" t="s">
        <v>29</v>
      </c>
      <c r="C6" s="108" t="s">
        <v>104</v>
      </c>
      <c r="D6" s="102"/>
      <c r="E6" s="96"/>
      <c r="F6" s="111" t="s">
        <v>107</v>
      </c>
      <c r="G6" s="109"/>
      <c r="H6" s="107"/>
      <c r="I6" s="107"/>
      <c r="J6" s="107"/>
      <c r="K6" s="107"/>
      <c r="L6" s="107"/>
      <c r="M6" s="107"/>
      <c r="N6" s="107"/>
    </row>
    <row r="7" spans="1:14" ht="27" customHeight="1" x14ac:dyDescent="0.25">
      <c r="A7" s="96"/>
      <c r="B7" s="97"/>
      <c r="C7" s="103"/>
      <c r="D7" s="96"/>
      <c r="E7" s="96"/>
      <c r="F7" s="96"/>
      <c r="G7" s="96"/>
      <c r="H7" s="107"/>
      <c r="I7" s="107"/>
      <c r="J7" s="107"/>
      <c r="K7" s="107"/>
      <c r="L7" s="107"/>
      <c r="M7" s="107"/>
      <c r="N7" s="107"/>
    </row>
    <row r="8" spans="1:14" ht="27" customHeight="1" x14ac:dyDescent="0.25">
      <c r="A8" s="96"/>
      <c r="B8" s="100" t="s">
        <v>28</v>
      </c>
      <c r="C8" s="108" t="s">
        <v>111</v>
      </c>
      <c r="D8" s="96"/>
      <c r="E8" s="96"/>
      <c r="F8" s="96"/>
      <c r="G8" s="96"/>
      <c r="H8" s="107"/>
      <c r="I8" s="107"/>
      <c r="J8" s="107"/>
      <c r="K8" s="107"/>
      <c r="L8" s="107"/>
      <c r="M8" s="107"/>
      <c r="N8" s="107"/>
    </row>
    <row r="9" spans="1:14" ht="27" customHeight="1" x14ac:dyDescent="0.25">
      <c r="A9" s="96"/>
      <c r="B9" s="97"/>
      <c r="C9" s="104" t="s">
        <v>117</v>
      </c>
      <c r="D9" s="96"/>
      <c r="E9" s="96"/>
      <c r="F9" s="96"/>
      <c r="G9" s="96"/>
      <c r="H9" s="107"/>
      <c r="I9" s="107"/>
      <c r="J9" s="107"/>
      <c r="K9" s="107"/>
      <c r="L9" s="107"/>
      <c r="M9" s="107"/>
      <c r="N9" s="107"/>
    </row>
    <row r="10" spans="1:14" ht="27" customHeight="1" x14ac:dyDescent="0.25">
      <c r="A10" s="96"/>
      <c r="B10" s="97"/>
      <c r="C10" s="104" t="s">
        <v>108</v>
      </c>
      <c r="D10" s="96"/>
      <c r="E10" s="96"/>
      <c r="F10" s="96"/>
      <c r="G10" s="96"/>
      <c r="H10" s="107"/>
      <c r="I10" s="107"/>
      <c r="J10" s="107"/>
      <c r="K10" s="107"/>
      <c r="L10" s="107"/>
      <c r="M10" s="107"/>
      <c r="N10" s="107"/>
    </row>
    <row r="11" spans="1:14" ht="27" customHeight="1" x14ac:dyDescent="0.25">
      <c r="A11" s="96"/>
      <c r="B11" s="97"/>
      <c r="C11" s="98"/>
      <c r="D11" s="96"/>
      <c r="E11" s="96"/>
      <c r="F11" s="96"/>
      <c r="G11" s="96"/>
      <c r="H11" s="107"/>
      <c r="I11" s="107"/>
      <c r="J11" s="107"/>
      <c r="K11" s="107"/>
      <c r="L11" s="107"/>
      <c r="M11" s="107"/>
      <c r="N11" s="107"/>
    </row>
    <row r="12" spans="1:14" ht="27" customHeight="1" x14ac:dyDescent="0.25">
      <c r="A12" s="96"/>
      <c r="B12" s="105" t="s">
        <v>30</v>
      </c>
      <c r="C12" s="106" t="s">
        <v>110</v>
      </c>
      <c r="D12" s="96"/>
      <c r="E12" s="96"/>
      <c r="F12" s="96"/>
      <c r="G12" s="96"/>
      <c r="H12" s="107"/>
      <c r="I12" s="107"/>
      <c r="J12" s="107"/>
      <c r="K12" s="107"/>
      <c r="L12" s="107"/>
      <c r="M12" s="107"/>
      <c r="N12" s="107"/>
    </row>
    <row r="13" spans="1:14" ht="27" customHeight="1" x14ac:dyDescent="0.25">
      <c r="A13" s="96"/>
      <c r="B13" s="106"/>
      <c r="C13" s="106" t="s">
        <v>109</v>
      </c>
      <c r="D13" s="96"/>
      <c r="E13" s="96"/>
      <c r="F13" s="96"/>
      <c r="G13" s="96"/>
      <c r="H13" s="107"/>
      <c r="I13" s="107"/>
      <c r="J13" s="107"/>
      <c r="K13" s="107"/>
      <c r="L13" s="107"/>
      <c r="M13" s="107"/>
      <c r="N13" s="107"/>
    </row>
    <row r="14" spans="1:14" ht="27" customHeight="1" x14ac:dyDescent="0.25">
      <c r="A14" s="96"/>
      <c r="B14" s="106"/>
      <c r="C14" s="106"/>
      <c r="D14" s="96"/>
      <c r="E14" s="96"/>
      <c r="F14" s="96"/>
      <c r="G14" s="96"/>
      <c r="H14" s="107"/>
      <c r="I14" s="107"/>
      <c r="J14" s="107"/>
      <c r="K14" s="107"/>
      <c r="L14" s="107"/>
      <c r="M14" s="107"/>
      <c r="N14" s="107"/>
    </row>
    <row r="15" spans="1:14" ht="27" customHeight="1" x14ac:dyDescent="0.25">
      <c r="A15" s="96"/>
      <c r="B15" s="97"/>
      <c r="C15" s="101"/>
      <c r="D15" s="96"/>
      <c r="E15" s="96"/>
      <c r="F15" s="96"/>
      <c r="G15" s="96"/>
      <c r="H15" s="107"/>
      <c r="I15" s="107"/>
      <c r="J15" s="107"/>
      <c r="K15" s="107"/>
      <c r="L15" s="107"/>
      <c r="M15" s="107"/>
      <c r="N15" s="107"/>
    </row>
  </sheetData>
  <sheetProtection algorithmName="SHA-512" hashValue="MZugLmsSsUSsWpsn/aLHe47LWcxAjoM3P63LrldSA09D8U6dxMpm94Jvrq4QvpwyyxQBQIk4AYsrYO8S354RUg==" saltValue="gNIuHra2T4xSKvLmgt0HAQ==" spinCount="100000" sheet="1" objects="1" scenarios="1" insertHyperlinks="0"/>
  <phoneticPr fontId="1"/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Z30"/>
  <sheetViews>
    <sheetView showGridLines="0" zoomScale="80" zoomScaleNormal="80" workbookViewId="0">
      <selection activeCell="F2" sqref="F2"/>
    </sheetView>
  </sheetViews>
  <sheetFormatPr defaultRowHeight="15" x14ac:dyDescent="0.4"/>
  <cols>
    <col min="1" max="1" width="14.125" style="1" customWidth="1"/>
    <col min="2" max="2" width="6.375" style="1" customWidth="1"/>
    <col min="3" max="5" width="11.5" style="1" customWidth="1"/>
    <col min="6" max="6" width="11" style="1" customWidth="1"/>
    <col min="7" max="7" width="6.75" style="1" customWidth="1"/>
    <col min="8" max="12" width="11" style="1" customWidth="1"/>
    <col min="13" max="13" width="2.5" style="1" customWidth="1"/>
    <col min="14" max="16384" width="9" style="1"/>
  </cols>
  <sheetData>
    <row r="1" spans="1:26" ht="14.25" customHeight="1" x14ac:dyDescent="0.4">
      <c r="A1" s="120" t="s">
        <v>100</v>
      </c>
      <c r="B1" s="122" t="s">
        <v>0</v>
      </c>
      <c r="C1" s="123"/>
      <c r="D1" s="123"/>
      <c r="E1" s="123"/>
    </row>
    <row r="2" spans="1:26" ht="24.75" customHeight="1" thickBot="1" x14ac:dyDescent="0.45">
      <c r="A2" s="121"/>
      <c r="B2" s="123"/>
      <c r="C2" s="123"/>
      <c r="D2" s="123"/>
      <c r="E2" s="123"/>
      <c r="F2" s="82">
        <v>7</v>
      </c>
      <c r="G2" s="58" t="s">
        <v>2</v>
      </c>
      <c r="I2" s="56" t="s">
        <v>43</v>
      </c>
      <c r="J2" s="124" t="s">
        <v>77</v>
      </c>
      <c r="K2" s="124"/>
      <c r="L2" s="124"/>
      <c r="N2" s="79" t="s">
        <v>88</v>
      </c>
      <c r="O2" s="79"/>
    </row>
    <row r="3" spans="1:26" ht="9.75" customHeight="1" thickBot="1" x14ac:dyDescent="0.45">
      <c r="N3" s="79"/>
      <c r="O3" s="79"/>
    </row>
    <row r="4" spans="1:26" ht="27.75" customHeight="1" thickBot="1" x14ac:dyDescent="0.45">
      <c r="A4" s="1" t="s">
        <v>44</v>
      </c>
      <c r="H4" s="1" t="s">
        <v>35</v>
      </c>
      <c r="N4" s="80"/>
      <c r="O4" s="81" t="s">
        <v>89</v>
      </c>
    </row>
    <row r="5" spans="1:26" ht="27.75" customHeight="1" x14ac:dyDescent="0.4">
      <c r="A5" s="125" t="s">
        <v>33</v>
      </c>
      <c r="B5" s="126"/>
      <c r="C5" s="24" t="s">
        <v>86</v>
      </c>
      <c r="D5" s="127" t="s">
        <v>4</v>
      </c>
      <c r="E5" s="128"/>
      <c r="F5" s="25">
        <v>8928</v>
      </c>
      <c r="H5" s="21" t="s">
        <v>20</v>
      </c>
      <c r="I5" s="129" t="s">
        <v>80</v>
      </c>
      <c r="J5" s="130"/>
      <c r="K5" s="130"/>
      <c r="L5" s="131"/>
    </row>
    <row r="6" spans="1:26" ht="27.75" customHeight="1" x14ac:dyDescent="0.4">
      <c r="A6" s="139" t="s">
        <v>50</v>
      </c>
      <c r="B6" s="140"/>
      <c r="C6" s="28">
        <v>0.40625</v>
      </c>
      <c r="D6" s="141" t="s">
        <v>25</v>
      </c>
      <c r="E6" s="142"/>
      <c r="F6" s="26">
        <v>273</v>
      </c>
      <c r="H6" s="22" t="s">
        <v>21</v>
      </c>
      <c r="I6" s="143" t="s">
        <v>78</v>
      </c>
      <c r="J6" s="144"/>
      <c r="K6" s="144"/>
      <c r="L6" s="145"/>
      <c r="N6" s="77" t="s">
        <v>95</v>
      </c>
      <c r="O6" s="73" t="s">
        <v>116</v>
      </c>
      <c r="P6" s="60"/>
      <c r="Q6" s="60"/>
      <c r="R6" s="60"/>
      <c r="S6" s="60"/>
      <c r="T6" s="60"/>
      <c r="U6" s="60"/>
      <c r="V6" s="60"/>
      <c r="W6" s="60"/>
      <c r="X6" s="60"/>
      <c r="Y6" s="60"/>
      <c r="Z6" s="61"/>
    </row>
    <row r="7" spans="1:26" ht="27.75" customHeight="1" thickBot="1" x14ac:dyDescent="0.45">
      <c r="A7" s="132" t="s">
        <v>34</v>
      </c>
      <c r="B7" s="133"/>
      <c r="C7" s="29" t="s">
        <v>87</v>
      </c>
      <c r="D7" s="132" t="s">
        <v>72</v>
      </c>
      <c r="E7" s="133"/>
      <c r="F7" s="27">
        <v>8655</v>
      </c>
      <c r="H7" s="22" t="s">
        <v>49</v>
      </c>
      <c r="I7" s="83" t="s">
        <v>53</v>
      </c>
      <c r="J7" s="2" t="s">
        <v>24</v>
      </c>
      <c r="K7" s="134">
        <v>1234567</v>
      </c>
      <c r="L7" s="135"/>
      <c r="N7" s="71"/>
      <c r="O7" s="74" t="s">
        <v>102</v>
      </c>
      <c r="P7" s="72"/>
      <c r="Q7" s="65"/>
      <c r="R7" s="65"/>
      <c r="S7" s="65"/>
      <c r="T7" s="65"/>
      <c r="U7" s="65"/>
      <c r="V7" s="65"/>
      <c r="W7" s="65"/>
      <c r="X7" s="65"/>
      <c r="Y7" s="65"/>
      <c r="Z7" s="66"/>
    </row>
    <row r="8" spans="1:26" ht="27.75" customHeight="1" thickBot="1" x14ac:dyDescent="0.45">
      <c r="A8" s="3"/>
      <c r="B8" s="3"/>
      <c r="C8" s="3"/>
      <c r="H8" s="23" t="s">
        <v>22</v>
      </c>
      <c r="I8" s="136" t="s">
        <v>79</v>
      </c>
      <c r="J8" s="137"/>
      <c r="K8" s="137"/>
      <c r="L8" s="138"/>
      <c r="N8" s="62"/>
      <c r="O8" s="75" t="s">
        <v>103</v>
      </c>
      <c r="P8" s="70"/>
      <c r="Q8" s="63"/>
      <c r="R8" s="63"/>
      <c r="S8" s="63"/>
      <c r="T8" s="63"/>
      <c r="U8" s="63"/>
      <c r="V8" s="63"/>
      <c r="W8" s="63"/>
      <c r="X8" s="63"/>
      <c r="Y8" s="63"/>
      <c r="Z8" s="64"/>
    </row>
    <row r="9" spans="1:26" ht="15.75" thickBot="1" x14ac:dyDescent="0.45"/>
    <row r="10" spans="1:26" ht="33" customHeight="1" thickBot="1" x14ac:dyDescent="0.45">
      <c r="A10" s="39" t="s">
        <v>1</v>
      </c>
      <c r="B10" s="40" t="s">
        <v>3</v>
      </c>
      <c r="C10" s="41" t="s">
        <v>38</v>
      </c>
      <c r="D10" s="41" t="s">
        <v>39</v>
      </c>
      <c r="E10" s="41" t="s">
        <v>40</v>
      </c>
      <c r="F10" s="152" t="s">
        <v>41</v>
      </c>
      <c r="G10" s="152"/>
      <c r="H10" s="152"/>
      <c r="I10" s="152"/>
      <c r="J10" s="152"/>
      <c r="K10" s="42" t="s">
        <v>68</v>
      </c>
      <c r="L10" s="43" t="s">
        <v>32</v>
      </c>
      <c r="N10" s="77" t="s">
        <v>96</v>
      </c>
      <c r="O10" s="73" t="s">
        <v>91</v>
      </c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1"/>
    </row>
    <row r="11" spans="1:26" ht="27" customHeight="1" x14ac:dyDescent="0.4">
      <c r="A11" s="153">
        <v>45839</v>
      </c>
      <c r="B11" s="154">
        <v>3</v>
      </c>
      <c r="C11" s="84">
        <v>1400</v>
      </c>
      <c r="D11" s="84">
        <v>1530</v>
      </c>
      <c r="E11" s="85"/>
      <c r="F11" s="155" t="s">
        <v>26</v>
      </c>
      <c r="G11" s="155"/>
      <c r="H11" s="155"/>
      <c r="I11" s="155"/>
      <c r="J11" s="155"/>
      <c r="K11" s="86"/>
      <c r="L11" s="49">
        <v>6.25E-2</v>
      </c>
      <c r="N11" s="71"/>
      <c r="O11" s="74" t="s">
        <v>101</v>
      </c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6"/>
    </row>
    <row r="12" spans="1:26" ht="27" customHeight="1" x14ac:dyDescent="0.4">
      <c r="A12" s="147"/>
      <c r="B12" s="149"/>
      <c r="C12" s="87">
        <v>1530</v>
      </c>
      <c r="D12" s="87">
        <v>1630</v>
      </c>
      <c r="E12" s="88"/>
      <c r="F12" s="151" t="s">
        <v>83</v>
      </c>
      <c r="G12" s="151"/>
      <c r="H12" s="151"/>
      <c r="I12" s="151"/>
      <c r="J12" s="151"/>
      <c r="K12" s="89" t="s">
        <v>70</v>
      </c>
      <c r="L12" s="50">
        <v>4.166666666666663E-2</v>
      </c>
      <c r="N12" s="69"/>
      <c r="O12" s="75" t="s">
        <v>97</v>
      </c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4"/>
    </row>
    <row r="13" spans="1:26" ht="27" customHeight="1" x14ac:dyDescent="0.4">
      <c r="A13" s="146">
        <v>45865</v>
      </c>
      <c r="B13" s="148">
        <v>1</v>
      </c>
      <c r="C13" s="90"/>
      <c r="D13" s="90"/>
      <c r="E13" s="91"/>
      <c r="F13" s="150"/>
      <c r="G13" s="150"/>
      <c r="H13" s="150"/>
      <c r="I13" s="150"/>
      <c r="J13" s="150"/>
      <c r="K13" s="92"/>
      <c r="L13" s="51">
        <v>0</v>
      </c>
    </row>
    <row r="14" spans="1:26" ht="27" customHeight="1" x14ac:dyDescent="0.4">
      <c r="A14" s="147"/>
      <c r="B14" s="149"/>
      <c r="C14" s="87"/>
      <c r="D14" s="87"/>
      <c r="E14" s="88"/>
      <c r="F14" s="151"/>
      <c r="G14" s="151"/>
      <c r="H14" s="151"/>
      <c r="I14" s="151"/>
      <c r="J14" s="151"/>
      <c r="K14" s="89"/>
      <c r="L14" s="50">
        <v>0</v>
      </c>
      <c r="N14" s="78" t="s">
        <v>98</v>
      </c>
      <c r="O14" s="76" t="s">
        <v>90</v>
      </c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8"/>
    </row>
    <row r="15" spans="1:26" ht="27" customHeight="1" x14ac:dyDescent="0.4">
      <c r="A15" s="146">
        <v>45866</v>
      </c>
      <c r="B15" s="148">
        <v>2</v>
      </c>
      <c r="C15" s="90">
        <v>1500</v>
      </c>
      <c r="D15" s="90">
        <v>1630</v>
      </c>
      <c r="E15" s="91"/>
      <c r="F15" s="150" t="s">
        <v>81</v>
      </c>
      <c r="G15" s="150"/>
      <c r="H15" s="150"/>
      <c r="I15" s="150"/>
      <c r="J15" s="150"/>
      <c r="K15" s="92"/>
      <c r="L15" s="51">
        <v>6.25E-2</v>
      </c>
      <c r="O15" s="59"/>
    </row>
    <row r="16" spans="1:26" ht="27" customHeight="1" x14ac:dyDescent="0.4">
      <c r="A16" s="147"/>
      <c r="B16" s="149"/>
      <c r="C16" s="87"/>
      <c r="D16" s="87"/>
      <c r="E16" s="88"/>
      <c r="F16" s="151"/>
      <c r="G16" s="151"/>
      <c r="H16" s="151"/>
      <c r="I16" s="151"/>
      <c r="J16" s="151"/>
      <c r="K16" s="89"/>
      <c r="L16" s="50">
        <v>0</v>
      </c>
      <c r="N16" s="78" t="s">
        <v>99</v>
      </c>
      <c r="O16" s="76" t="s">
        <v>92</v>
      </c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8"/>
    </row>
    <row r="17" spans="1:12" ht="27" customHeight="1" x14ac:dyDescent="0.4">
      <c r="A17" s="146">
        <v>45867</v>
      </c>
      <c r="B17" s="148">
        <v>3</v>
      </c>
      <c r="C17" s="90">
        <v>1500</v>
      </c>
      <c r="D17" s="90">
        <v>1700</v>
      </c>
      <c r="E17" s="91"/>
      <c r="F17" s="150" t="s">
        <v>82</v>
      </c>
      <c r="G17" s="150"/>
      <c r="H17" s="150"/>
      <c r="I17" s="150"/>
      <c r="J17" s="150"/>
      <c r="K17" s="92" t="s">
        <v>70</v>
      </c>
      <c r="L17" s="51">
        <v>8.333333333333337E-2</v>
      </c>
    </row>
    <row r="18" spans="1:12" ht="27" customHeight="1" x14ac:dyDescent="0.4">
      <c r="A18" s="147"/>
      <c r="B18" s="149"/>
      <c r="C18" s="87"/>
      <c r="D18" s="87"/>
      <c r="E18" s="88"/>
      <c r="F18" s="151"/>
      <c r="G18" s="151"/>
      <c r="H18" s="151"/>
      <c r="I18" s="151"/>
      <c r="J18" s="151"/>
      <c r="K18" s="89"/>
      <c r="L18" s="50">
        <v>0</v>
      </c>
    </row>
    <row r="19" spans="1:12" ht="27" customHeight="1" x14ac:dyDescent="0.4">
      <c r="A19" s="146">
        <v>45868</v>
      </c>
      <c r="B19" s="148">
        <v>4</v>
      </c>
      <c r="C19" s="90">
        <v>845</v>
      </c>
      <c r="D19" s="90">
        <v>1200</v>
      </c>
      <c r="E19" s="91">
        <v>30</v>
      </c>
      <c r="F19" s="150" t="s">
        <v>84</v>
      </c>
      <c r="G19" s="150"/>
      <c r="H19" s="150"/>
      <c r="I19" s="150"/>
      <c r="J19" s="150"/>
      <c r="K19" s="92"/>
      <c r="L19" s="51">
        <v>0.11458333333333336</v>
      </c>
    </row>
    <row r="20" spans="1:12" ht="27" customHeight="1" x14ac:dyDescent="0.4">
      <c r="A20" s="147"/>
      <c r="B20" s="149"/>
      <c r="C20" s="87"/>
      <c r="D20" s="87"/>
      <c r="E20" s="88"/>
      <c r="F20" s="151"/>
      <c r="G20" s="151"/>
      <c r="H20" s="151"/>
      <c r="I20" s="151"/>
      <c r="J20" s="151"/>
      <c r="K20" s="89"/>
      <c r="L20" s="50">
        <v>0</v>
      </c>
    </row>
    <row r="21" spans="1:12" ht="27" customHeight="1" x14ac:dyDescent="0.4">
      <c r="A21" s="146">
        <v>45869</v>
      </c>
      <c r="B21" s="148">
        <v>5</v>
      </c>
      <c r="C21" s="90">
        <v>1530</v>
      </c>
      <c r="D21" s="90">
        <v>1630</v>
      </c>
      <c r="E21" s="91"/>
      <c r="F21" s="150" t="s">
        <v>85</v>
      </c>
      <c r="G21" s="150"/>
      <c r="H21" s="150"/>
      <c r="I21" s="150"/>
      <c r="J21" s="150"/>
      <c r="K21" s="92" t="s">
        <v>70</v>
      </c>
      <c r="L21" s="51">
        <v>4.166666666666663E-2</v>
      </c>
    </row>
    <row r="22" spans="1:12" ht="27" customHeight="1" thickBot="1" x14ac:dyDescent="0.45">
      <c r="A22" s="168"/>
      <c r="B22" s="169"/>
      <c r="C22" s="93"/>
      <c r="D22" s="93"/>
      <c r="E22" s="94"/>
      <c r="F22" s="170"/>
      <c r="G22" s="170"/>
      <c r="H22" s="170"/>
      <c r="I22" s="170"/>
      <c r="J22" s="170"/>
      <c r="K22" s="95"/>
      <c r="L22" s="55">
        <v>0</v>
      </c>
    </row>
    <row r="23" spans="1:12" x14ac:dyDescent="0.4">
      <c r="A23" s="5"/>
      <c r="B23" s="6"/>
      <c r="L23" s="7"/>
    </row>
    <row r="24" spans="1:12" ht="20.25" customHeight="1" thickBot="1" x14ac:dyDescent="0.45">
      <c r="A24" s="1" t="s">
        <v>42</v>
      </c>
      <c r="J24" s="1" t="s">
        <v>73</v>
      </c>
      <c r="L24" s="8"/>
    </row>
    <row r="25" spans="1:12" ht="24" customHeight="1" x14ac:dyDescent="0.4">
      <c r="A25" s="156" t="s">
        <v>93</v>
      </c>
      <c r="B25" s="157"/>
      <c r="C25" s="157"/>
      <c r="D25" s="157"/>
      <c r="E25" s="157"/>
      <c r="F25" s="158"/>
      <c r="G25" s="158"/>
      <c r="H25" s="159"/>
      <c r="J25" s="160" t="s">
        <v>67</v>
      </c>
      <c r="K25" s="161"/>
      <c r="L25" s="32">
        <v>0.16666666666666663</v>
      </c>
    </row>
    <row r="26" spans="1:12" ht="24" customHeight="1" thickBot="1" x14ac:dyDescent="0.45">
      <c r="A26" s="162" t="s">
        <v>94</v>
      </c>
      <c r="B26" s="163"/>
      <c r="C26" s="163"/>
      <c r="D26" s="163"/>
      <c r="E26" s="163"/>
      <c r="F26" s="164"/>
      <c r="G26" s="164"/>
      <c r="H26" s="165"/>
      <c r="J26" s="166" t="s">
        <v>74</v>
      </c>
      <c r="K26" s="167"/>
      <c r="L26" s="33">
        <v>0.23958333333333337</v>
      </c>
    </row>
    <row r="27" spans="1:12" ht="24" customHeight="1" x14ac:dyDescent="0.4">
      <c r="A27" s="171"/>
      <c r="B27" s="172"/>
      <c r="C27" s="172"/>
      <c r="D27" s="172"/>
      <c r="E27" s="172"/>
      <c r="F27" s="173"/>
      <c r="G27" s="173"/>
      <c r="H27" s="174"/>
      <c r="J27" s="179" t="s">
        <v>75</v>
      </c>
      <c r="K27" s="180"/>
      <c r="L27" s="30">
        <v>3968</v>
      </c>
    </row>
    <row r="28" spans="1:12" ht="24" customHeight="1" thickBot="1" x14ac:dyDescent="0.45">
      <c r="A28" s="171"/>
      <c r="B28" s="172"/>
      <c r="C28" s="172"/>
      <c r="D28" s="172"/>
      <c r="E28" s="172"/>
      <c r="F28" s="173"/>
      <c r="G28" s="173"/>
      <c r="H28" s="174"/>
      <c r="J28" s="166" t="s">
        <v>76</v>
      </c>
      <c r="K28" s="167"/>
      <c r="L28" s="31">
        <v>4960</v>
      </c>
    </row>
    <row r="29" spans="1:12" ht="24" customHeight="1" x14ac:dyDescent="0.4">
      <c r="A29" s="171"/>
      <c r="B29" s="172"/>
      <c r="C29" s="172"/>
      <c r="D29" s="172"/>
      <c r="E29" s="172"/>
      <c r="F29" s="173"/>
      <c r="G29" s="173"/>
      <c r="H29" s="174"/>
    </row>
    <row r="30" spans="1:12" ht="24" customHeight="1" thickBot="1" x14ac:dyDescent="0.45">
      <c r="A30" s="175"/>
      <c r="B30" s="176"/>
      <c r="C30" s="176"/>
      <c r="D30" s="176"/>
      <c r="E30" s="176"/>
      <c r="F30" s="177"/>
      <c r="G30" s="177"/>
      <c r="H30" s="178"/>
    </row>
  </sheetData>
  <sheetProtection algorithmName="SHA-512" hashValue="cnJNtzpMkOUx55WbjRBi8r96DlVT9kkANja3AkiGTkdQUkFssz6Iw9hNPMyC7tM+8DEOOi9gl3tg6xKfCR5RlQ==" saltValue="uZeDxBFRjBjPS9zNLNWjNA==" spinCount="100000" sheet="1" autoFilter="0"/>
  <mergeCells count="48">
    <mergeCell ref="A29:H29"/>
    <mergeCell ref="A30:H30"/>
    <mergeCell ref="A27:H27"/>
    <mergeCell ref="J27:K27"/>
    <mergeCell ref="A28:H28"/>
    <mergeCell ref="J28:K28"/>
    <mergeCell ref="A25:H25"/>
    <mergeCell ref="J25:K25"/>
    <mergeCell ref="A26:H26"/>
    <mergeCell ref="J26:K26"/>
    <mergeCell ref="A19:A20"/>
    <mergeCell ref="B19:B20"/>
    <mergeCell ref="F19:J19"/>
    <mergeCell ref="F20:J20"/>
    <mergeCell ref="A21:A22"/>
    <mergeCell ref="B21:B22"/>
    <mergeCell ref="F21:J21"/>
    <mergeCell ref="F22:J22"/>
    <mergeCell ref="A15:A16"/>
    <mergeCell ref="B15:B16"/>
    <mergeCell ref="F15:J15"/>
    <mergeCell ref="F16:J16"/>
    <mergeCell ref="A17:A18"/>
    <mergeCell ref="B17:B18"/>
    <mergeCell ref="F17:J17"/>
    <mergeCell ref="F18:J18"/>
    <mergeCell ref="A13:A14"/>
    <mergeCell ref="B13:B14"/>
    <mergeCell ref="F13:J13"/>
    <mergeCell ref="F14:J14"/>
    <mergeCell ref="F10:J10"/>
    <mergeCell ref="A11:A12"/>
    <mergeCell ref="B11:B12"/>
    <mergeCell ref="F11:J11"/>
    <mergeCell ref="F12:J12"/>
    <mergeCell ref="A7:B7"/>
    <mergeCell ref="D7:E7"/>
    <mergeCell ref="K7:L7"/>
    <mergeCell ref="I8:L8"/>
    <mergeCell ref="A6:B6"/>
    <mergeCell ref="D6:E6"/>
    <mergeCell ref="I6:L6"/>
    <mergeCell ref="A1:A2"/>
    <mergeCell ref="B1:E2"/>
    <mergeCell ref="J2:L2"/>
    <mergeCell ref="A5:B5"/>
    <mergeCell ref="D5:E5"/>
    <mergeCell ref="I5:L5"/>
  </mergeCells>
  <phoneticPr fontId="1"/>
  <conditionalFormatting sqref="A11:A22">
    <cfRule type="expression" dxfId="12" priority="7">
      <formula>WEEKDAY($A11)=1</formula>
    </cfRule>
    <cfRule type="expression" dxfId="11" priority="8">
      <formula>WEEKDAY($A11)=7</formula>
    </cfRule>
  </conditionalFormatting>
  <conditionalFormatting sqref="B11:B22">
    <cfRule type="expression" dxfId="10" priority="3">
      <formula>WEEKDAY($B11)=1</formula>
    </cfRule>
    <cfRule type="expression" dxfId="9" priority="4">
      <formula>WEEKDAY($B11)=7</formula>
    </cfRule>
  </conditionalFormatting>
  <dataValidations count="6">
    <dataValidation imeMode="hiragana" allowBlank="1" showInputMessage="1" sqref="J2:L2"/>
    <dataValidation imeMode="hiragana" allowBlank="1" showInputMessage="1" showErrorMessage="1" sqref="I6:L6 F11:J22"/>
    <dataValidation imeMode="fullKatakana" allowBlank="1" showInputMessage="1" sqref="I8:L8"/>
    <dataValidation imeMode="halfAlpha" allowBlank="1" showInputMessage="1" showErrorMessage="1" sqref="K7:L7 C11:C22"/>
    <dataValidation type="list" allowBlank="1" showInputMessage="1" showErrorMessage="1" sqref="F2">
      <formula1>"4,5,6,7,8,9,10,11,12,1,2,3"</formula1>
    </dataValidation>
    <dataValidation type="custom" imeMode="halfAlpha" allowBlank="1" showInputMessage="1" showErrorMessage="1" sqref="D11:D22">
      <formula1>AND(VALUE(D11)&lt;=2355,MOD(D11,5)=0,(VALUE(LEFT(D11,LEN(D11)-2))&lt;24),(VALUE(RIGHT(D11,2))&lt;60))</formula1>
    </dataValidation>
  </dataValidations>
  <printOptions horizontalCentered="1"/>
  <pageMargins left="0.11811023622047245" right="0.11811023622047245" top="0.27559055118110237" bottom="0.27559055118110237" header="0.11811023622047245" footer="0.11811023622047245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S80"/>
  <sheetViews>
    <sheetView showGridLines="0" tabSelected="1" zoomScaleNormal="100" workbookViewId="0">
      <pane ySplit="10" topLeftCell="A11" activePane="bottomLeft" state="frozen"/>
      <selection pane="bottomLeft" activeCell="F2" sqref="F2"/>
    </sheetView>
  </sheetViews>
  <sheetFormatPr defaultRowHeight="15" x14ac:dyDescent="0.4"/>
  <cols>
    <col min="1" max="1" width="14.125" style="1" customWidth="1"/>
    <col min="2" max="2" width="6.375" style="1" customWidth="1"/>
    <col min="3" max="5" width="11.5" style="1" customWidth="1"/>
    <col min="6" max="12" width="11" style="1" customWidth="1"/>
    <col min="13" max="15" width="9" style="1" hidden="1" customWidth="1"/>
    <col min="16" max="16" width="10.125" style="1" hidden="1" customWidth="1"/>
    <col min="17" max="19" width="9" style="1" hidden="1" customWidth="1"/>
    <col min="20" max="16384" width="9" style="1"/>
  </cols>
  <sheetData>
    <row r="1" spans="1:19" ht="14.25" customHeight="1" x14ac:dyDescent="0.4">
      <c r="A1" s="120" t="s">
        <v>115</v>
      </c>
      <c r="B1" s="122" t="s">
        <v>0</v>
      </c>
      <c r="C1" s="123"/>
      <c r="D1" s="123"/>
      <c r="E1" s="123"/>
      <c r="N1" s="220">
        <v>45748</v>
      </c>
    </row>
    <row r="2" spans="1:19" ht="24.75" customHeight="1" thickBot="1" x14ac:dyDescent="0.45">
      <c r="A2" s="121"/>
      <c r="B2" s="123"/>
      <c r="C2" s="123"/>
      <c r="D2" s="123"/>
      <c r="E2" s="123"/>
      <c r="F2" s="57">
        <v>4</v>
      </c>
      <c r="G2" s="58" t="s">
        <v>2</v>
      </c>
      <c r="I2" s="56" t="s">
        <v>43</v>
      </c>
      <c r="J2" s="200"/>
      <c r="K2" s="200"/>
      <c r="L2" s="200"/>
      <c r="N2" s="220"/>
      <c r="O2" s="119" t="s">
        <v>114</v>
      </c>
    </row>
    <row r="3" spans="1:19" ht="9.75" customHeight="1" x14ac:dyDescent="0.4"/>
    <row r="4" spans="1:19" ht="27.75" customHeight="1" thickBot="1" x14ac:dyDescent="0.45">
      <c r="A4" s="1" t="s">
        <v>44</v>
      </c>
      <c r="H4" s="1" t="s">
        <v>35</v>
      </c>
      <c r="N4" s="1" t="s">
        <v>69</v>
      </c>
    </row>
    <row r="5" spans="1:19" ht="27.75" customHeight="1" x14ac:dyDescent="0.4">
      <c r="A5" s="125" t="s">
        <v>33</v>
      </c>
      <c r="B5" s="126"/>
      <c r="C5" s="219">
        <f>P5</f>
        <v>0</v>
      </c>
      <c r="D5" s="127" t="s">
        <v>4</v>
      </c>
      <c r="E5" s="128"/>
      <c r="F5" s="25">
        <f>S5</f>
        <v>0</v>
      </c>
      <c r="H5" s="21" t="s">
        <v>36</v>
      </c>
      <c r="I5" s="181"/>
      <c r="J5" s="182"/>
      <c r="K5" s="182"/>
      <c r="L5" s="183"/>
      <c r="N5" s="215" t="s">
        <v>33</v>
      </c>
      <c r="O5" s="215"/>
      <c r="P5" s="218">
        <f>ROUNDDOWN(SUM(L11:L72)*24,0)</f>
        <v>0</v>
      </c>
      <c r="Q5" s="142" t="s">
        <v>46</v>
      </c>
      <c r="R5" s="142"/>
      <c r="S5" s="19">
        <f>P5*リスト!D3</f>
        <v>0</v>
      </c>
    </row>
    <row r="6" spans="1:19" ht="27.75" customHeight="1" x14ac:dyDescent="0.4">
      <c r="A6" s="139" t="s">
        <v>50</v>
      </c>
      <c r="B6" s="140"/>
      <c r="C6" s="28">
        <f>P6</f>
        <v>0</v>
      </c>
      <c r="D6" s="141" t="s">
        <v>25</v>
      </c>
      <c r="E6" s="142"/>
      <c r="F6" s="26">
        <f>S6</f>
        <v>0</v>
      </c>
      <c r="H6" s="22" t="s">
        <v>37</v>
      </c>
      <c r="I6" s="184"/>
      <c r="J6" s="185"/>
      <c r="K6" s="185"/>
      <c r="L6" s="186"/>
      <c r="N6" s="140" t="s">
        <v>50</v>
      </c>
      <c r="O6" s="140"/>
      <c r="P6" s="18">
        <f>SUM(L11:L72)</f>
        <v>0</v>
      </c>
      <c r="Q6" s="142" t="s">
        <v>47</v>
      </c>
      <c r="R6" s="142"/>
      <c r="S6" s="19">
        <f>ROUNDDOWN((P5*リスト!D3*リスト!E3),0)</f>
        <v>0</v>
      </c>
    </row>
    <row r="7" spans="1:19" ht="27.75" customHeight="1" thickBot="1" x14ac:dyDescent="0.45">
      <c r="A7" s="132" t="s">
        <v>34</v>
      </c>
      <c r="B7" s="133"/>
      <c r="C7" s="29" t="str">
        <f>P7</f>
        <v>0日</v>
      </c>
      <c r="D7" s="132" t="s">
        <v>72</v>
      </c>
      <c r="E7" s="133"/>
      <c r="F7" s="27">
        <f>S7</f>
        <v>0</v>
      </c>
      <c r="H7" s="22" t="s">
        <v>49</v>
      </c>
      <c r="I7" s="11"/>
      <c r="J7" s="2" t="s">
        <v>24</v>
      </c>
      <c r="K7" s="187"/>
      <c r="L7" s="188"/>
      <c r="N7" s="142" t="s">
        <v>34</v>
      </c>
      <c r="O7" s="142"/>
      <c r="P7" s="20" t="str">
        <f>SUM(N11:N72)&amp;"日"</f>
        <v>0日</v>
      </c>
      <c r="Q7" s="142" t="s">
        <v>48</v>
      </c>
      <c r="R7" s="142"/>
      <c r="S7" s="19">
        <f>S5-S6</f>
        <v>0</v>
      </c>
    </row>
    <row r="8" spans="1:19" ht="27.75" customHeight="1" thickBot="1" x14ac:dyDescent="0.45">
      <c r="A8" s="3"/>
      <c r="B8" s="3"/>
      <c r="C8" s="3"/>
      <c r="H8" s="23" t="s">
        <v>22</v>
      </c>
      <c r="I8" s="189"/>
      <c r="J8" s="190"/>
      <c r="K8" s="190"/>
      <c r="L8" s="191"/>
    </row>
    <row r="9" spans="1:19" ht="15.75" thickBot="1" x14ac:dyDescent="0.45"/>
    <row r="10" spans="1:19" ht="33" customHeight="1" thickBot="1" x14ac:dyDescent="0.45">
      <c r="A10" s="39" t="s">
        <v>1</v>
      </c>
      <c r="B10" s="112" t="s">
        <v>3</v>
      </c>
      <c r="C10" s="41" t="s">
        <v>38</v>
      </c>
      <c r="D10" s="41" t="s">
        <v>39</v>
      </c>
      <c r="E10" s="41" t="s">
        <v>40</v>
      </c>
      <c r="F10" s="152" t="s">
        <v>41</v>
      </c>
      <c r="G10" s="152"/>
      <c r="H10" s="152"/>
      <c r="I10" s="152"/>
      <c r="J10" s="152"/>
      <c r="K10" s="42" t="s">
        <v>68</v>
      </c>
      <c r="L10" s="43" t="s">
        <v>32</v>
      </c>
      <c r="M10" s="38" t="s">
        <v>45</v>
      </c>
      <c r="N10" s="4" t="s">
        <v>71</v>
      </c>
    </row>
    <row r="11" spans="1:19" ht="27" customHeight="1" x14ac:dyDescent="0.4">
      <c r="A11" s="201">
        <f>DATE(YEAR($N$1)+IF($F$2&gt;3,0,1),$F$2,1)</f>
        <v>45748</v>
      </c>
      <c r="B11" s="202">
        <f>IF($A11="","",$A11)</f>
        <v>45748</v>
      </c>
      <c r="C11" s="46"/>
      <c r="D11" s="46"/>
      <c r="E11" s="47"/>
      <c r="F11" s="196"/>
      <c r="G11" s="196"/>
      <c r="H11" s="196"/>
      <c r="I11" s="196"/>
      <c r="J11" s="196"/>
      <c r="K11" s="48"/>
      <c r="L11" s="49">
        <f>MAX(0,(TEXT(D11,"0!:00")-TEXT(C11,"0!:00")-E11/1440))</f>
        <v>0</v>
      </c>
      <c r="M11" s="44" t="str">
        <f>IF(K11="☑",L11,"")</f>
        <v/>
      </c>
      <c r="N11" s="216">
        <f>IF(L11+L12&gt;0,1,0)</f>
        <v>0</v>
      </c>
    </row>
    <row r="12" spans="1:19" ht="27" customHeight="1" x14ac:dyDescent="0.4">
      <c r="A12" s="195"/>
      <c r="B12" s="198"/>
      <c r="C12" s="15"/>
      <c r="D12" s="15"/>
      <c r="E12" s="16"/>
      <c r="F12" s="192"/>
      <c r="G12" s="192"/>
      <c r="H12" s="192"/>
      <c r="I12" s="192"/>
      <c r="J12" s="192"/>
      <c r="K12" s="17"/>
      <c r="L12" s="50">
        <f t="shared" ref="L12" si="0">MAX(0,(TEXT(D12,"0!:00")-TEXT(C12,"0!:00")-E12/1440))</f>
        <v>0</v>
      </c>
      <c r="M12" s="45" t="str">
        <f t="shared" ref="M12:M72" si="1">IF(K12="☑",L12,"")</f>
        <v/>
      </c>
      <c r="N12" s="217"/>
    </row>
    <row r="13" spans="1:19" ht="27" customHeight="1" x14ac:dyDescent="0.4">
      <c r="A13" s="147">
        <f>DATE(YEAR($N$1)+IF($F$2&gt;3,0,1),$F$2,2)</f>
        <v>45749</v>
      </c>
      <c r="B13" s="198">
        <f t="shared" ref="B13" si="2">IF($A13="","",$A13)</f>
        <v>45749</v>
      </c>
      <c r="C13" s="12"/>
      <c r="D13" s="12"/>
      <c r="E13" s="13"/>
      <c r="F13" s="193"/>
      <c r="G13" s="193"/>
      <c r="H13" s="193"/>
      <c r="I13" s="193"/>
      <c r="J13" s="193"/>
      <c r="K13" s="14"/>
      <c r="L13" s="51">
        <f>MAX(0,(TEXT(D13,"0!:00")-TEXT(C13,"0!:00")-E13/1440))</f>
        <v>0</v>
      </c>
      <c r="M13" s="44" t="str">
        <f t="shared" si="1"/>
        <v/>
      </c>
      <c r="N13" s="216">
        <f>IF(L13+L14&gt;0,1,0)</f>
        <v>0</v>
      </c>
    </row>
    <row r="14" spans="1:19" ht="27" customHeight="1" x14ac:dyDescent="0.4">
      <c r="A14" s="195"/>
      <c r="B14" s="198"/>
      <c r="C14" s="15"/>
      <c r="D14" s="15"/>
      <c r="E14" s="16"/>
      <c r="F14" s="192"/>
      <c r="G14" s="192"/>
      <c r="H14" s="192"/>
      <c r="I14" s="192"/>
      <c r="J14" s="192"/>
      <c r="K14" s="17"/>
      <c r="L14" s="50">
        <f t="shared" ref="L14" si="3">MAX(0,(TEXT(D14,"0!:00")-TEXT(C14,"0!:00")-E14/1440))</f>
        <v>0</v>
      </c>
      <c r="M14" s="45" t="str">
        <f t="shared" si="1"/>
        <v/>
      </c>
      <c r="N14" s="217"/>
    </row>
    <row r="15" spans="1:19" ht="27" customHeight="1" x14ac:dyDescent="0.4">
      <c r="A15" s="195">
        <f>DATE(YEAR($N$1)+IF($F$2&gt;3,0,1),$F$2,3)</f>
        <v>45750</v>
      </c>
      <c r="B15" s="198">
        <f t="shared" ref="B15" si="4">IF($A15="","",$A15)</f>
        <v>45750</v>
      </c>
      <c r="C15" s="12"/>
      <c r="D15" s="12"/>
      <c r="E15" s="13"/>
      <c r="F15" s="193"/>
      <c r="G15" s="193"/>
      <c r="H15" s="193"/>
      <c r="I15" s="193"/>
      <c r="J15" s="193"/>
      <c r="K15" s="14"/>
      <c r="L15" s="51">
        <f>MAX(0,(TEXT(D15,"0!:00")-TEXT(C15,"0!:00")-E15/1440))</f>
        <v>0</v>
      </c>
      <c r="M15" s="44" t="str">
        <f t="shared" si="1"/>
        <v/>
      </c>
      <c r="N15" s="216">
        <f t="shared" ref="N15" si="5">IF(L15+L16&gt;0,1,0)</f>
        <v>0</v>
      </c>
    </row>
    <row r="16" spans="1:19" ht="27" customHeight="1" x14ac:dyDescent="0.4">
      <c r="A16" s="195"/>
      <c r="B16" s="198"/>
      <c r="C16" s="15"/>
      <c r="D16" s="15"/>
      <c r="E16" s="16"/>
      <c r="F16" s="192"/>
      <c r="G16" s="192"/>
      <c r="H16" s="192"/>
      <c r="I16" s="192"/>
      <c r="J16" s="192"/>
      <c r="K16" s="17"/>
      <c r="L16" s="50">
        <f t="shared" ref="L16" si="6">MAX(0,(TEXT(D16,"0!:00")-TEXT(C16,"0!:00")-E16/1440))</f>
        <v>0</v>
      </c>
      <c r="M16" s="45" t="str">
        <f t="shared" si="1"/>
        <v/>
      </c>
      <c r="N16" s="217"/>
    </row>
    <row r="17" spans="1:14" ht="27" customHeight="1" x14ac:dyDescent="0.4">
      <c r="A17" s="195">
        <f>DATE(YEAR($N$1)+IF($F$2&gt;3,0,1),$F$2,4)</f>
        <v>45751</v>
      </c>
      <c r="B17" s="198">
        <f t="shared" ref="B17" si="7">IF($A17="","",$A17)</f>
        <v>45751</v>
      </c>
      <c r="C17" s="12"/>
      <c r="D17" s="12"/>
      <c r="E17" s="13"/>
      <c r="F17" s="193"/>
      <c r="G17" s="193"/>
      <c r="H17" s="193"/>
      <c r="I17" s="193"/>
      <c r="J17" s="193"/>
      <c r="K17" s="14"/>
      <c r="L17" s="51">
        <f>MAX(0,(TEXT(D17,"0!:00")-TEXT(C17,"0!:00")-E17/1440))</f>
        <v>0</v>
      </c>
      <c r="M17" s="44" t="str">
        <f t="shared" si="1"/>
        <v/>
      </c>
      <c r="N17" s="216">
        <f t="shared" ref="N17" si="8">IF(L17+L18&gt;0,1,0)</f>
        <v>0</v>
      </c>
    </row>
    <row r="18" spans="1:14" ht="27" customHeight="1" x14ac:dyDescent="0.4">
      <c r="A18" s="195"/>
      <c r="B18" s="198"/>
      <c r="C18" s="15"/>
      <c r="D18" s="15"/>
      <c r="E18" s="16"/>
      <c r="F18" s="192"/>
      <c r="G18" s="192"/>
      <c r="H18" s="192"/>
      <c r="I18" s="192"/>
      <c r="J18" s="192"/>
      <c r="K18" s="17"/>
      <c r="L18" s="50">
        <f t="shared" ref="L18" si="9">MAX(0,(TEXT(D18,"0!:00")-TEXT(C18,"0!:00")-E18/1440))</f>
        <v>0</v>
      </c>
      <c r="M18" s="45" t="str">
        <f t="shared" si="1"/>
        <v/>
      </c>
      <c r="N18" s="217"/>
    </row>
    <row r="19" spans="1:14" ht="27" customHeight="1" x14ac:dyDescent="0.4">
      <c r="A19" s="195">
        <f>DATE(YEAR($N$1)+IF($F$2&gt;3,0,1),$F$2,5)</f>
        <v>45752</v>
      </c>
      <c r="B19" s="198">
        <f t="shared" ref="B19" si="10">IF($A19="","",$A19)</f>
        <v>45752</v>
      </c>
      <c r="C19" s="12"/>
      <c r="D19" s="12"/>
      <c r="E19" s="13"/>
      <c r="F19" s="193"/>
      <c r="G19" s="193"/>
      <c r="H19" s="193"/>
      <c r="I19" s="193"/>
      <c r="J19" s="193"/>
      <c r="K19" s="14"/>
      <c r="L19" s="51">
        <f>MAX(0,(TEXT(D19,"0!:00")-TEXT(C19,"0!:00")-E19/1440))</f>
        <v>0</v>
      </c>
      <c r="M19" s="44" t="str">
        <f t="shared" si="1"/>
        <v/>
      </c>
      <c r="N19" s="216">
        <f t="shared" ref="N19" si="11">IF(L19+L20&gt;0,1,0)</f>
        <v>0</v>
      </c>
    </row>
    <row r="20" spans="1:14" ht="27" customHeight="1" x14ac:dyDescent="0.4">
      <c r="A20" s="195"/>
      <c r="B20" s="198"/>
      <c r="C20" s="15"/>
      <c r="D20" s="15"/>
      <c r="E20" s="16"/>
      <c r="F20" s="192"/>
      <c r="G20" s="192"/>
      <c r="H20" s="192"/>
      <c r="I20" s="192"/>
      <c r="J20" s="192"/>
      <c r="K20" s="17"/>
      <c r="L20" s="50">
        <f t="shared" ref="L20" si="12">MAX(0,(TEXT(D20,"0!:00")-TEXT(C20,"0!:00")-E20/1440))</f>
        <v>0</v>
      </c>
      <c r="M20" s="45" t="str">
        <f t="shared" si="1"/>
        <v/>
      </c>
      <c r="N20" s="217"/>
    </row>
    <row r="21" spans="1:14" ht="27" customHeight="1" x14ac:dyDescent="0.4">
      <c r="A21" s="195">
        <f>DATE(YEAR($N$1)+IF($F$2&gt;3,0,1),$F$2,6)</f>
        <v>45753</v>
      </c>
      <c r="B21" s="198">
        <f t="shared" ref="B21" si="13">IF($A21="","",$A21)</f>
        <v>45753</v>
      </c>
      <c r="C21" s="12"/>
      <c r="D21" s="12"/>
      <c r="E21" s="13"/>
      <c r="F21" s="193"/>
      <c r="G21" s="193"/>
      <c r="H21" s="193"/>
      <c r="I21" s="193"/>
      <c r="J21" s="193"/>
      <c r="K21" s="14"/>
      <c r="L21" s="51">
        <f>MAX(0,(TEXT(D21,"0!:00")-TEXT(C21,"0!:00")-E21/1440))</f>
        <v>0</v>
      </c>
      <c r="M21" s="44" t="str">
        <f t="shared" si="1"/>
        <v/>
      </c>
      <c r="N21" s="216">
        <f t="shared" ref="N21" si="14">IF(L21+L22&gt;0,1,0)</f>
        <v>0</v>
      </c>
    </row>
    <row r="22" spans="1:14" ht="27" customHeight="1" x14ac:dyDescent="0.4">
      <c r="A22" s="195"/>
      <c r="B22" s="198"/>
      <c r="C22" s="15"/>
      <c r="D22" s="15"/>
      <c r="E22" s="16"/>
      <c r="F22" s="192"/>
      <c r="G22" s="192"/>
      <c r="H22" s="192"/>
      <c r="I22" s="192"/>
      <c r="J22" s="192"/>
      <c r="K22" s="17"/>
      <c r="L22" s="50">
        <f t="shared" ref="L22" si="15">MAX(0,(TEXT(D22,"0!:00")-TEXT(C22,"0!:00")-E22/1440))</f>
        <v>0</v>
      </c>
      <c r="M22" s="45" t="str">
        <f t="shared" si="1"/>
        <v/>
      </c>
      <c r="N22" s="217"/>
    </row>
    <row r="23" spans="1:14" ht="27" customHeight="1" x14ac:dyDescent="0.4">
      <c r="A23" s="195">
        <f>DATE(YEAR($N$1)+IF($F$2&gt;3,0,1),$F$2,7)</f>
        <v>45754</v>
      </c>
      <c r="B23" s="198">
        <f t="shared" ref="B23" si="16">IF($A23="","",$A23)</f>
        <v>45754</v>
      </c>
      <c r="C23" s="12"/>
      <c r="D23" s="12"/>
      <c r="E23" s="13"/>
      <c r="F23" s="193"/>
      <c r="G23" s="193"/>
      <c r="H23" s="193"/>
      <c r="I23" s="193"/>
      <c r="J23" s="193"/>
      <c r="K23" s="14"/>
      <c r="L23" s="51">
        <f>MAX(0,(TEXT(D23,"0!:00")-TEXT(C23,"0!:00")-E23/1440))</f>
        <v>0</v>
      </c>
      <c r="M23" s="44" t="str">
        <f t="shared" si="1"/>
        <v/>
      </c>
      <c r="N23" s="216">
        <f t="shared" ref="N23" si="17">IF(L23+L24&gt;0,1,0)</f>
        <v>0</v>
      </c>
    </row>
    <row r="24" spans="1:14" ht="27" customHeight="1" x14ac:dyDescent="0.4">
      <c r="A24" s="195"/>
      <c r="B24" s="198"/>
      <c r="C24" s="15"/>
      <c r="D24" s="15"/>
      <c r="E24" s="16"/>
      <c r="F24" s="192"/>
      <c r="G24" s="192"/>
      <c r="H24" s="192"/>
      <c r="I24" s="192"/>
      <c r="J24" s="192"/>
      <c r="K24" s="17"/>
      <c r="L24" s="50">
        <f t="shared" ref="L24" si="18">MAX(0,(TEXT(D24,"0!:00")-TEXT(C24,"0!:00")-E24/1440))</f>
        <v>0</v>
      </c>
      <c r="M24" s="45" t="str">
        <f t="shared" si="1"/>
        <v/>
      </c>
      <c r="N24" s="217"/>
    </row>
    <row r="25" spans="1:14" ht="27" customHeight="1" x14ac:dyDescent="0.4">
      <c r="A25" s="195">
        <f>DATE(YEAR($N$1)+IF($F$2&gt;3,0,1),$F$2,8)</f>
        <v>45755</v>
      </c>
      <c r="B25" s="198">
        <f t="shared" ref="B25" si="19">IF($A25="","",$A25)</f>
        <v>45755</v>
      </c>
      <c r="C25" s="12"/>
      <c r="D25" s="12"/>
      <c r="E25" s="13"/>
      <c r="F25" s="193"/>
      <c r="G25" s="193"/>
      <c r="H25" s="193"/>
      <c r="I25" s="193"/>
      <c r="J25" s="193"/>
      <c r="K25" s="14"/>
      <c r="L25" s="51">
        <f>MAX(0,(TEXT(D25,"0!:00")-TEXT(C25,"0!:00")-E25/1440))</f>
        <v>0</v>
      </c>
      <c r="M25" s="44" t="str">
        <f t="shared" si="1"/>
        <v/>
      </c>
      <c r="N25" s="216">
        <f t="shared" ref="N25" si="20">IF(L25+L26&gt;0,1,0)</f>
        <v>0</v>
      </c>
    </row>
    <row r="26" spans="1:14" ht="27" customHeight="1" x14ac:dyDescent="0.4">
      <c r="A26" s="195"/>
      <c r="B26" s="198"/>
      <c r="C26" s="15"/>
      <c r="D26" s="15"/>
      <c r="E26" s="16"/>
      <c r="F26" s="192"/>
      <c r="G26" s="192"/>
      <c r="H26" s="192"/>
      <c r="I26" s="192"/>
      <c r="J26" s="192"/>
      <c r="K26" s="17"/>
      <c r="L26" s="50">
        <f t="shared" ref="L26" si="21">MAX(0,(TEXT(D26,"0!:00")-TEXT(C26,"0!:00")-E26/1440))</f>
        <v>0</v>
      </c>
      <c r="M26" s="45" t="str">
        <f t="shared" si="1"/>
        <v/>
      </c>
      <c r="N26" s="217"/>
    </row>
    <row r="27" spans="1:14" ht="27" customHeight="1" x14ac:dyDescent="0.4">
      <c r="A27" s="195">
        <f>DATE(YEAR($N$1)+IF($F$2&gt;3,0,1),$F$2,9)</f>
        <v>45756</v>
      </c>
      <c r="B27" s="198">
        <f t="shared" ref="B27" si="22">IF($A27="","",$A27)</f>
        <v>45756</v>
      </c>
      <c r="C27" s="12"/>
      <c r="D27" s="12"/>
      <c r="E27" s="13"/>
      <c r="F27" s="193"/>
      <c r="G27" s="193"/>
      <c r="H27" s="193"/>
      <c r="I27" s="193"/>
      <c r="J27" s="193"/>
      <c r="K27" s="14"/>
      <c r="L27" s="51">
        <f>MAX(0,(TEXT(D27,"0!:00")-TEXT(C27,"0!:00")-E27/1440))</f>
        <v>0</v>
      </c>
      <c r="M27" s="44" t="str">
        <f t="shared" si="1"/>
        <v/>
      </c>
      <c r="N27" s="216">
        <f t="shared" ref="N27" si="23">IF(L27+L28&gt;0,1,0)</f>
        <v>0</v>
      </c>
    </row>
    <row r="28" spans="1:14" ht="27" customHeight="1" x14ac:dyDescent="0.4">
      <c r="A28" s="195"/>
      <c r="B28" s="198"/>
      <c r="C28" s="15"/>
      <c r="D28" s="15"/>
      <c r="E28" s="16"/>
      <c r="F28" s="192"/>
      <c r="G28" s="192"/>
      <c r="H28" s="192"/>
      <c r="I28" s="192"/>
      <c r="J28" s="192"/>
      <c r="K28" s="17"/>
      <c r="L28" s="50">
        <f t="shared" ref="L28" si="24">MAX(0,(TEXT(D28,"0!:00")-TEXT(C28,"0!:00")-E28/1440))</f>
        <v>0</v>
      </c>
      <c r="M28" s="45" t="str">
        <f t="shared" si="1"/>
        <v/>
      </c>
      <c r="N28" s="217"/>
    </row>
    <row r="29" spans="1:14" ht="27" customHeight="1" x14ac:dyDescent="0.4">
      <c r="A29" s="195">
        <f>DATE(YEAR($N$1)+IF($F$2&gt;3,0,1),$F$2,10)</f>
        <v>45757</v>
      </c>
      <c r="B29" s="198">
        <f t="shared" ref="B29" si="25">IF($A29="","",$A29)</f>
        <v>45757</v>
      </c>
      <c r="C29" s="12"/>
      <c r="D29" s="12"/>
      <c r="E29" s="13"/>
      <c r="F29" s="193"/>
      <c r="G29" s="193"/>
      <c r="H29" s="193"/>
      <c r="I29" s="193"/>
      <c r="J29" s="193"/>
      <c r="K29" s="14"/>
      <c r="L29" s="51">
        <f>MAX(0,(TEXT(D29,"0!:00")-TEXT(C29,"0!:00")-E29/1440))</f>
        <v>0</v>
      </c>
      <c r="M29" s="44" t="str">
        <f t="shared" si="1"/>
        <v/>
      </c>
      <c r="N29" s="216">
        <f t="shared" ref="N29" si="26">IF(L29+L30&gt;0,1,0)</f>
        <v>0</v>
      </c>
    </row>
    <row r="30" spans="1:14" ht="27" customHeight="1" x14ac:dyDescent="0.4">
      <c r="A30" s="195"/>
      <c r="B30" s="198"/>
      <c r="C30" s="15"/>
      <c r="D30" s="15"/>
      <c r="E30" s="16"/>
      <c r="F30" s="192"/>
      <c r="G30" s="192"/>
      <c r="H30" s="192"/>
      <c r="I30" s="192"/>
      <c r="J30" s="192"/>
      <c r="K30" s="17"/>
      <c r="L30" s="50">
        <f t="shared" ref="L30" si="27">MAX(0,(TEXT(D30,"0!:00")-TEXT(C30,"0!:00")-E30/1440))</f>
        <v>0</v>
      </c>
      <c r="M30" s="45" t="str">
        <f t="shared" si="1"/>
        <v/>
      </c>
      <c r="N30" s="217"/>
    </row>
    <row r="31" spans="1:14" ht="27" customHeight="1" x14ac:dyDescent="0.4">
      <c r="A31" s="195">
        <f>DATE(YEAR($N$1)+IF($F$2&gt;3,0,1),$F$2,11)</f>
        <v>45758</v>
      </c>
      <c r="B31" s="198">
        <f t="shared" ref="B31" si="28">IF($A31="","",$A31)</f>
        <v>45758</v>
      </c>
      <c r="C31" s="12"/>
      <c r="D31" s="12"/>
      <c r="E31" s="13"/>
      <c r="F31" s="193"/>
      <c r="G31" s="193"/>
      <c r="H31" s="193"/>
      <c r="I31" s="193"/>
      <c r="J31" s="193"/>
      <c r="K31" s="14"/>
      <c r="L31" s="51">
        <f>MAX(0,(TEXT(D31,"0!:00")-TEXT(C31,"0!:00")-E31/1440))</f>
        <v>0</v>
      </c>
      <c r="M31" s="44" t="str">
        <f t="shared" si="1"/>
        <v/>
      </c>
      <c r="N31" s="216">
        <f t="shared" ref="N31" si="29">IF(L31+L32&gt;0,1,0)</f>
        <v>0</v>
      </c>
    </row>
    <row r="32" spans="1:14" ht="27" customHeight="1" x14ac:dyDescent="0.4">
      <c r="A32" s="195"/>
      <c r="B32" s="198"/>
      <c r="C32" s="15"/>
      <c r="D32" s="15"/>
      <c r="E32" s="16"/>
      <c r="F32" s="192"/>
      <c r="G32" s="192"/>
      <c r="H32" s="192"/>
      <c r="I32" s="192"/>
      <c r="J32" s="192"/>
      <c r="K32" s="17"/>
      <c r="L32" s="50">
        <f t="shared" ref="L32" si="30">MAX(0,(TEXT(D32,"0!:00")-TEXT(C32,"0!:00")-E32/1440))</f>
        <v>0</v>
      </c>
      <c r="M32" s="45" t="str">
        <f t="shared" si="1"/>
        <v/>
      </c>
      <c r="N32" s="217"/>
    </row>
    <row r="33" spans="1:14" ht="27" customHeight="1" x14ac:dyDescent="0.4">
      <c r="A33" s="195">
        <f>DATE(YEAR($N$1)+IF($F$2&gt;3,0,1),$F$2,12)</f>
        <v>45759</v>
      </c>
      <c r="B33" s="198">
        <f t="shared" ref="B33" si="31">IF($A33="","",$A33)</f>
        <v>45759</v>
      </c>
      <c r="C33" s="12"/>
      <c r="D33" s="12"/>
      <c r="E33" s="13"/>
      <c r="F33" s="193"/>
      <c r="G33" s="193"/>
      <c r="H33" s="193"/>
      <c r="I33" s="193"/>
      <c r="J33" s="193"/>
      <c r="K33" s="14"/>
      <c r="L33" s="51">
        <f>MAX(0,(TEXT(D33,"0!:00")-TEXT(C33,"0!:00")-E33/1440))</f>
        <v>0</v>
      </c>
      <c r="M33" s="44" t="str">
        <f t="shared" si="1"/>
        <v/>
      </c>
      <c r="N33" s="216">
        <f t="shared" ref="N33" si="32">IF(L33+L34&gt;0,1,0)</f>
        <v>0</v>
      </c>
    </row>
    <row r="34" spans="1:14" ht="27" customHeight="1" x14ac:dyDescent="0.4">
      <c r="A34" s="195"/>
      <c r="B34" s="198"/>
      <c r="C34" s="15"/>
      <c r="D34" s="15"/>
      <c r="E34" s="16"/>
      <c r="F34" s="192"/>
      <c r="G34" s="192"/>
      <c r="H34" s="192"/>
      <c r="I34" s="192"/>
      <c r="J34" s="192"/>
      <c r="K34" s="17"/>
      <c r="L34" s="50">
        <f t="shared" ref="L34" si="33">MAX(0,(TEXT(D34,"0!:00")-TEXT(C34,"0!:00")-E34/1440))</f>
        <v>0</v>
      </c>
      <c r="M34" s="45" t="str">
        <f t="shared" si="1"/>
        <v/>
      </c>
      <c r="N34" s="217"/>
    </row>
    <row r="35" spans="1:14" ht="27" customHeight="1" x14ac:dyDescent="0.4">
      <c r="A35" s="195">
        <f>DATE(YEAR($N$1)+IF($F$2&gt;3,0,1),$F$2,13)</f>
        <v>45760</v>
      </c>
      <c r="B35" s="198">
        <f t="shared" ref="B35" si="34">IF($A35="","",$A35)</f>
        <v>45760</v>
      </c>
      <c r="C35" s="12"/>
      <c r="D35" s="12"/>
      <c r="E35" s="13"/>
      <c r="F35" s="193"/>
      <c r="G35" s="193"/>
      <c r="H35" s="193"/>
      <c r="I35" s="193"/>
      <c r="J35" s="193"/>
      <c r="K35" s="14"/>
      <c r="L35" s="51">
        <f>MAX(0,(TEXT(D35,"0!:00")-TEXT(C35,"0!:00")-E35/1440))</f>
        <v>0</v>
      </c>
      <c r="M35" s="44" t="str">
        <f t="shared" si="1"/>
        <v/>
      </c>
      <c r="N35" s="216">
        <f t="shared" ref="N35" si="35">IF(L35+L36&gt;0,1,0)</f>
        <v>0</v>
      </c>
    </row>
    <row r="36" spans="1:14" ht="27" customHeight="1" x14ac:dyDescent="0.4">
      <c r="A36" s="195"/>
      <c r="B36" s="198"/>
      <c r="C36" s="15"/>
      <c r="D36" s="15"/>
      <c r="E36" s="16"/>
      <c r="F36" s="192"/>
      <c r="G36" s="192"/>
      <c r="H36" s="192"/>
      <c r="I36" s="192"/>
      <c r="J36" s="192"/>
      <c r="K36" s="17"/>
      <c r="L36" s="50">
        <f t="shared" ref="L36" si="36">MAX(0,(TEXT(D36,"0!:00")-TEXT(C36,"0!:00")-E36/1440))</f>
        <v>0</v>
      </c>
      <c r="M36" s="45" t="str">
        <f t="shared" si="1"/>
        <v/>
      </c>
      <c r="N36" s="217"/>
    </row>
    <row r="37" spans="1:14" ht="27" customHeight="1" x14ac:dyDescent="0.4">
      <c r="A37" s="195">
        <f>DATE(YEAR($N$1)+IF($F$2&gt;3,0,1),$F$2,14)</f>
        <v>45761</v>
      </c>
      <c r="B37" s="198">
        <f t="shared" ref="B37" si="37">IF($A37="","",$A37)</f>
        <v>45761</v>
      </c>
      <c r="C37" s="12"/>
      <c r="D37" s="12"/>
      <c r="E37" s="13"/>
      <c r="F37" s="193"/>
      <c r="G37" s="193"/>
      <c r="H37" s="193"/>
      <c r="I37" s="193"/>
      <c r="J37" s="193"/>
      <c r="K37" s="14"/>
      <c r="L37" s="51">
        <f>MAX(0,(TEXT(D37,"0!:00")-TEXT(C37,"0!:00")-E37/1440))</f>
        <v>0</v>
      </c>
      <c r="M37" s="44" t="str">
        <f t="shared" si="1"/>
        <v/>
      </c>
      <c r="N37" s="216">
        <f t="shared" ref="N37" si="38">IF(L37+L38&gt;0,1,0)</f>
        <v>0</v>
      </c>
    </row>
    <row r="38" spans="1:14" ht="27" customHeight="1" x14ac:dyDescent="0.4">
      <c r="A38" s="195"/>
      <c r="B38" s="198"/>
      <c r="C38" s="15"/>
      <c r="D38" s="15"/>
      <c r="E38" s="16"/>
      <c r="F38" s="192"/>
      <c r="G38" s="192"/>
      <c r="H38" s="192"/>
      <c r="I38" s="192"/>
      <c r="J38" s="192"/>
      <c r="K38" s="17"/>
      <c r="L38" s="50">
        <f t="shared" ref="L38" si="39">MAX(0,(TEXT(D38,"0!:00")-TEXT(C38,"0!:00")-E38/1440))</f>
        <v>0</v>
      </c>
      <c r="M38" s="45" t="str">
        <f t="shared" si="1"/>
        <v/>
      </c>
      <c r="N38" s="217"/>
    </row>
    <row r="39" spans="1:14" ht="27" customHeight="1" x14ac:dyDescent="0.4">
      <c r="A39" s="195">
        <f>DATE(YEAR($N$1)+IF($F$2&gt;3,0,1),$F$2,15)</f>
        <v>45762</v>
      </c>
      <c r="B39" s="198">
        <f t="shared" ref="B39" si="40">IF($A39="","",$A39)</f>
        <v>45762</v>
      </c>
      <c r="C39" s="12"/>
      <c r="D39" s="12"/>
      <c r="E39" s="13"/>
      <c r="F39" s="193"/>
      <c r="G39" s="193"/>
      <c r="H39" s="193"/>
      <c r="I39" s="193"/>
      <c r="J39" s="193"/>
      <c r="K39" s="14"/>
      <c r="L39" s="51">
        <f>MAX(0,(TEXT(D39,"0!:00")-TEXT(C39,"0!:00")-E39/1440))</f>
        <v>0</v>
      </c>
      <c r="M39" s="44" t="str">
        <f t="shared" si="1"/>
        <v/>
      </c>
      <c r="N39" s="216">
        <f t="shared" ref="N39" si="41">IF(L39+L40&gt;0,1,0)</f>
        <v>0</v>
      </c>
    </row>
    <row r="40" spans="1:14" ht="27" customHeight="1" x14ac:dyDescent="0.4">
      <c r="A40" s="195"/>
      <c r="B40" s="198"/>
      <c r="C40" s="15"/>
      <c r="D40" s="15"/>
      <c r="E40" s="16"/>
      <c r="F40" s="192"/>
      <c r="G40" s="192"/>
      <c r="H40" s="192"/>
      <c r="I40" s="192"/>
      <c r="J40" s="192"/>
      <c r="K40" s="17"/>
      <c r="L40" s="50">
        <f t="shared" ref="L40" si="42">MAX(0,(TEXT(D40,"0!:00")-TEXT(C40,"0!:00")-E40/1440))</f>
        <v>0</v>
      </c>
      <c r="M40" s="45" t="str">
        <f t="shared" si="1"/>
        <v/>
      </c>
      <c r="N40" s="217"/>
    </row>
    <row r="41" spans="1:14" ht="27" customHeight="1" x14ac:dyDescent="0.4">
      <c r="A41" s="195">
        <f>DATE(YEAR($N$1)+IF($F$2&gt;3,0,1),$F$2,16)</f>
        <v>45763</v>
      </c>
      <c r="B41" s="198">
        <f t="shared" ref="B41" si="43">IF($A41="","",$A41)</f>
        <v>45763</v>
      </c>
      <c r="C41" s="12"/>
      <c r="D41" s="12"/>
      <c r="E41" s="13"/>
      <c r="F41" s="193"/>
      <c r="G41" s="193"/>
      <c r="H41" s="193"/>
      <c r="I41" s="193"/>
      <c r="J41" s="193"/>
      <c r="K41" s="14"/>
      <c r="L41" s="51">
        <f>MAX(0,(TEXT(D41,"0!:00")-TEXT(C41,"0!:00")-E41/1440))</f>
        <v>0</v>
      </c>
      <c r="M41" s="44" t="str">
        <f t="shared" si="1"/>
        <v/>
      </c>
      <c r="N41" s="216">
        <f t="shared" ref="N41" si="44">IF(L41+L42&gt;0,1,0)</f>
        <v>0</v>
      </c>
    </row>
    <row r="42" spans="1:14" ht="27" customHeight="1" x14ac:dyDescent="0.4">
      <c r="A42" s="195"/>
      <c r="B42" s="198"/>
      <c r="C42" s="15"/>
      <c r="D42" s="15"/>
      <c r="E42" s="16"/>
      <c r="F42" s="192"/>
      <c r="G42" s="192"/>
      <c r="H42" s="192"/>
      <c r="I42" s="192"/>
      <c r="J42" s="192"/>
      <c r="K42" s="17"/>
      <c r="L42" s="50">
        <f t="shared" ref="L42" si="45">MAX(0,(TEXT(D42,"0!:00")-TEXT(C42,"0!:00")-E42/1440))</f>
        <v>0</v>
      </c>
      <c r="M42" s="45" t="str">
        <f t="shared" si="1"/>
        <v/>
      </c>
      <c r="N42" s="217"/>
    </row>
    <row r="43" spans="1:14" ht="27" customHeight="1" x14ac:dyDescent="0.4">
      <c r="A43" s="195">
        <f>DATE(YEAR($N$1)+IF($F$2&gt;3,0,1),$F$2,17)</f>
        <v>45764</v>
      </c>
      <c r="B43" s="198">
        <f t="shared" ref="B43" si="46">IF($A43="","",$A43)</f>
        <v>45764</v>
      </c>
      <c r="C43" s="12"/>
      <c r="D43" s="12"/>
      <c r="E43" s="13"/>
      <c r="F43" s="193"/>
      <c r="G43" s="193"/>
      <c r="H43" s="193"/>
      <c r="I43" s="193"/>
      <c r="J43" s="193"/>
      <c r="K43" s="14"/>
      <c r="L43" s="51">
        <f>MAX(0,(TEXT(D43,"0!:00")-TEXT(C43,"0!:00")-E43/1440))</f>
        <v>0</v>
      </c>
      <c r="M43" s="44" t="str">
        <f t="shared" si="1"/>
        <v/>
      </c>
      <c r="N43" s="216">
        <f t="shared" ref="N43" si="47">IF(L43+L44&gt;0,1,0)</f>
        <v>0</v>
      </c>
    </row>
    <row r="44" spans="1:14" ht="27" customHeight="1" x14ac:dyDescent="0.4">
      <c r="A44" s="195"/>
      <c r="B44" s="198"/>
      <c r="C44" s="15"/>
      <c r="D44" s="15"/>
      <c r="E44" s="16"/>
      <c r="F44" s="192"/>
      <c r="G44" s="192"/>
      <c r="H44" s="192"/>
      <c r="I44" s="192"/>
      <c r="J44" s="192"/>
      <c r="K44" s="17"/>
      <c r="L44" s="50">
        <f t="shared" ref="L44" si="48">MAX(0,(TEXT(D44,"0!:00")-TEXT(C44,"0!:00")-E44/1440))</f>
        <v>0</v>
      </c>
      <c r="M44" s="45" t="str">
        <f t="shared" si="1"/>
        <v/>
      </c>
      <c r="N44" s="217"/>
    </row>
    <row r="45" spans="1:14" ht="27" customHeight="1" x14ac:dyDescent="0.4">
      <c r="A45" s="195">
        <f>DATE(YEAR($N$1)+IF($F$2&gt;3,0,1),$F$2,18)</f>
        <v>45765</v>
      </c>
      <c r="B45" s="198">
        <f t="shared" ref="B45" si="49">IF($A45="","",$A45)</f>
        <v>45765</v>
      </c>
      <c r="C45" s="12"/>
      <c r="D45" s="12"/>
      <c r="E45" s="13"/>
      <c r="F45" s="193"/>
      <c r="G45" s="193"/>
      <c r="H45" s="193"/>
      <c r="I45" s="193"/>
      <c r="J45" s="193"/>
      <c r="K45" s="14"/>
      <c r="L45" s="51">
        <f>MAX(0,(TEXT(D45,"0!:00")-TEXT(C45,"0!:00")-E45/1440))</f>
        <v>0</v>
      </c>
      <c r="M45" s="44" t="str">
        <f t="shared" si="1"/>
        <v/>
      </c>
      <c r="N45" s="216">
        <f t="shared" ref="N45" si="50">IF(L45+L46&gt;0,1,0)</f>
        <v>0</v>
      </c>
    </row>
    <row r="46" spans="1:14" ht="27" customHeight="1" x14ac:dyDescent="0.4">
      <c r="A46" s="195"/>
      <c r="B46" s="198"/>
      <c r="C46" s="15"/>
      <c r="D46" s="15"/>
      <c r="E46" s="16"/>
      <c r="F46" s="192"/>
      <c r="G46" s="192"/>
      <c r="H46" s="192"/>
      <c r="I46" s="192"/>
      <c r="J46" s="192"/>
      <c r="K46" s="17"/>
      <c r="L46" s="50">
        <f t="shared" ref="L46" si="51">MAX(0,(TEXT(D46,"0!:00")-TEXT(C46,"0!:00")-E46/1440))</f>
        <v>0</v>
      </c>
      <c r="M46" s="45" t="str">
        <f t="shared" si="1"/>
        <v/>
      </c>
      <c r="N46" s="217"/>
    </row>
    <row r="47" spans="1:14" ht="27" customHeight="1" x14ac:dyDescent="0.4">
      <c r="A47" s="195">
        <f>DATE(YEAR($N$1)+IF($F$2&gt;3,0,1),$F$2,19)</f>
        <v>45766</v>
      </c>
      <c r="B47" s="198">
        <f t="shared" ref="B47" si="52">IF($A47="","",$A47)</f>
        <v>45766</v>
      </c>
      <c r="C47" s="12"/>
      <c r="D47" s="12"/>
      <c r="E47" s="13"/>
      <c r="F47" s="193"/>
      <c r="G47" s="193"/>
      <c r="H47" s="193"/>
      <c r="I47" s="193"/>
      <c r="J47" s="193"/>
      <c r="K47" s="14"/>
      <c r="L47" s="51">
        <f>MAX(0,(TEXT(D47,"0!:00")-TEXT(C47,"0!:00")-E47/1440))</f>
        <v>0</v>
      </c>
      <c r="M47" s="44" t="str">
        <f t="shared" si="1"/>
        <v/>
      </c>
      <c r="N47" s="216">
        <f t="shared" ref="N47" si="53">IF(L47+L48&gt;0,1,0)</f>
        <v>0</v>
      </c>
    </row>
    <row r="48" spans="1:14" ht="27" customHeight="1" x14ac:dyDescent="0.4">
      <c r="A48" s="195"/>
      <c r="B48" s="198"/>
      <c r="C48" s="15"/>
      <c r="D48" s="15"/>
      <c r="E48" s="16"/>
      <c r="F48" s="192"/>
      <c r="G48" s="192"/>
      <c r="H48" s="192"/>
      <c r="I48" s="192"/>
      <c r="J48" s="192"/>
      <c r="K48" s="17"/>
      <c r="L48" s="50">
        <f t="shared" ref="L48" si="54">MAX(0,(TEXT(D48,"0!:00")-TEXT(C48,"0!:00")-E48/1440))</f>
        <v>0</v>
      </c>
      <c r="M48" s="45" t="str">
        <f t="shared" si="1"/>
        <v/>
      </c>
      <c r="N48" s="217"/>
    </row>
    <row r="49" spans="1:14" ht="27" customHeight="1" x14ac:dyDescent="0.4">
      <c r="A49" s="195">
        <f>DATE(YEAR($N$1)+IF($F$2&gt;3,0,1),$F$2,20)</f>
        <v>45767</v>
      </c>
      <c r="B49" s="198">
        <f t="shared" ref="B49" si="55">IF($A49="","",$A49)</f>
        <v>45767</v>
      </c>
      <c r="C49" s="12"/>
      <c r="D49" s="12"/>
      <c r="E49" s="13"/>
      <c r="F49" s="193"/>
      <c r="G49" s="193"/>
      <c r="H49" s="193"/>
      <c r="I49" s="193"/>
      <c r="J49" s="193"/>
      <c r="K49" s="14"/>
      <c r="L49" s="51">
        <f>MAX(0,(TEXT(D49,"0!:00")-TEXT(C49,"0!:00")-E49/1440))</f>
        <v>0</v>
      </c>
      <c r="M49" s="44" t="str">
        <f t="shared" si="1"/>
        <v/>
      </c>
      <c r="N49" s="216">
        <f t="shared" ref="N49" si="56">IF(L49+L50&gt;0,1,0)</f>
        <v>0</v>
      </c>
    </row>
    <row r="50" spans="1:14" ht="27" customHeight="1" x14ac:dyDescent="0.4">
      <c r="A50" s="195"/>
      <c r="B50" s="198"/>
      <c r="C50" s="15"/>
      <c r="D50" s="15"/>
      <c r="E50" s="16"/>
      <c r="F50" s="192"/>
      <c r="G50" s="192"/>
      <c r="H50" s="192"/>
      <c r="I50" s="192"/>
      <c r="J50" s="192"/>
      <c r="K50" s="17"/>
      <c r="L50" s="50">
        <f t="shared" ref="L50" si="57">MAX(0,(TEXT(D50,"0!:00")-TEXT(C50,"0!:00")-E50/1440))</f>
        <v>0</v>
      </c>
      <c r="M50" s="45" t="str">
        <f t="shared" si="1"/>
        <v/>
      </c>
      <c r="N50" s="217"/>
    </row>
    <row r="51" spans="1:14" ht="27" customHeight="1" x14ac:dyDescent="0.4">
      <c r="A51" s="195">
        <f>DATE(YEAR($N$1)+IF($F$2&gt;3,0,1),$F$2,21)</f>
        <v>45768</v>
      </c>
      <c r="B51" s="198">
        <f t="shared" ref="B51" si="58">IF($A51="","",$A51)</f>
        <v>45768</v>
      </c>
      <c r="C51" s="12"/>
      <c r="D51" s="12"/>
      <c r="E51" s="13"/>
      <c r="F51" s="193"/>
      <c r="G51" s="193"/>
      <c r="H51" s="193"/>
      <c r="I51" s="193"/>
      <c r="J51" s="193"/>
      <c r="K51" s="14"/>
      <c r="L51" s="51">
        <f>MAX(0,(TEXT(D51,"0!:00")-TEXT(C51,"0!:00")-E51/1440))</f>
        <v>0</v>
      </c>
      <c r="M51" s="44" t="str">
        <f t="shared" si="1"/>
        <v/>
      </c>
      <c r="N51" s="216">
        <f t="shared" ref="N51" si="59">IF(L51+L52&gt;0,1,0)</f>
        <v>0</v>
      </c>
    </row>
    <row r="52" spans="1:14" ht="27" customHeight="1" x14ac:dyDescent="0.4">
      <c r="A52" s="195"/>
      <c r="B52" s="198"/>
      <c r="C52" s="15"/>
      <c r="D52" s="15"/>
      <c r="E52" s="16"/>
      <c r="F52" s="192"/>
      <c r="G52" s="192"/>
      <c r="H52" s="192"/>
      <c r="I52" s="192"/>
      <c r="J52" s="192"/>
      <c r="K52" s="17"/>
      <c r="L52" s="50">
        <f t="shared" ref="L52" si="60">MAX(0,(TEXT(D52,"0!:00")-TEXT(C52,"0!:00")-E52/1440))</f>
        <v>0</v>
      </c>
      <c r="M52" s="45" t="str">
        <f t="shared" si="1"/>
        <v/>
      </c>
      <c r="N52" s="217"/>
    </row>
    <row r="53" spans="1:14" ht="27" customHeight="1" x14ac:dyDescent="0.4">
      <c r="A53" s="195">
        <f>DATE(YEAR($N$1)+IF($F$2&gt;3,0,1),$F$2,22)</f>
        <v>45769</v>
      </c>
      <c r="B53" s="198">
        <f t="shared" ref="B53" si="61">IF($A53="","",$A53)</f>
        <v>45769</v>
      </c>
      <c r="C53" s="12"/>
      <c r="D53" s="12"/>
      <c r="E53" s="13"/>
      <c r="F53" s="193"/>
      <c r="G53" s="193"/>
      <c r="H53" s="193"/>
      <c r="I53" s="193"/>
      <c r="J53" s="193"/>
      <c r="K53" s="14"/>
      <c r="L53" s="51">
        <f>MAX(0,(TEXT(D53,"0!:00")-TEXT(C53,"0!:00")-E53/1440))</f>
        <v>0</v>
      </c>
      <c r="M53" s="44" t="str">
        <f t="shared" si="1"/>
        <v/>
      </c>
      <c r="N53" s="216">
        <f t="shared" ref="N53" si="62">IF(L53+L54&gt;0,1,0)</f>
        <v>0</v>
      </c>
    </row>
    <row r="54" spans="1:14" ht="27" customHeight="1" x14ac:dyDescent="0.4">
      <c r="A54" s="195"/>
      <c r="B54" s="198"/>
      <c r="C54" s="15"/>
      <c r="D54" s="15"/>
      <c r="E54" s="16"/>
      <c r="F54" s="192"/>
      <c r="G54" s="192"/>
      <c r="H54" s="192"/>
      <c r="I54" s="192"/>
      <c r="J54" s="192"/>
      <c r="K54" s="17"/>
      <c r="L54" s="50">
        <f t="shared" ref="L54" si="63">MAX(0,(TEXT(D54,"0!:00")-TEXT(C54,"0!:00")-E54/1440))</f>
        <v>0</v>
      </c>
      <c r="M54" s="45" t="str">
        <f t="shared" si="1"/>
        <v/>
      </c>
      <c r="N54" s="217"/>
    </row>
    <row r="55" spans="1:14" ht="27" customHeight="1" x14ac:dyDescent="0.4">
      <c r="A55" s="195">
        <f>DATE(YEAR($N$1)+IF($F$2&gt;3,0,1),$F$2,23)</f>
        <v>45770</v>
      </c>
      <c r="B55" s="198">
        <f t="shared" ref="B55" si="64">IF($A55="","",$A55)</f>
        <v>45770</v>
      </c>
      <c r="C55" s="12"/>
      <c r="D55" s="12"/>
      <c r="E55" s="13"/>
      <c r="F55" s="193"/>
      <c r="G55" s="193"/>
      <c r="H55" s="193"/>
      <c r="I55" s="193"/>
      <c r="J55" s="193"/>
      <c r="K55" s="14"/>
      <c r="L55" s="51">
        <f>MAX(0,(TEXT(D55,"0!:00")-TEXT(C55,"0!:00")-E55/1440))</f>
        <v>0</v>
      </c>
      <c r="M55" s="44" t="str">
        <f t="shared" si="1"/>
        <v/>
      </c>
      <c r="N55" s="216">
        <f t="shared" ref="N55" si="65">IF(L55+L56&gt;0,1,0)</f>
        <v>0</v>
      </c>
    </row>
    <row r="56" spans="1:14" ht="27" customHeight="1" x14ac:dyDescent="0.4">
      <c r="A56" s="195"/>
      <c r="B56" s="198"/>
      <c r="C56" s="15"/>
      <c r="D56" s="15"/>
      <c r="E56" s="16"/>
      <c r="F56" s="192"/>
      <c r="G56" s="192"/>
      <c r="H56" s="192"/>
      <c r="I56" s="192"/>
      <c r="J56" s="192"/>
      <c r="K56" s="17"/>
      <c r="L56" s="50">
        <f t="shared" ref="L56" si="66">MAX(0,(TEXT(D56,"0!:00")-TEXT(C56,"0!:00")-E56/1440))</f>
        <v>0</v>
      </c>
      <c r="M56" s="45" t="str">
        <f t="shared" si="1"/>
        <v/>
      </c>
      <c r="N56" s="217"/>
    </row>
    <row r="57" spans="1:14" ht="27" customHeight="1" x14ac:dyDescent="0.4">
      <c r="A57" s="195">
        <f>DATE(YEAR($N$1)+IF($F$2&gt;3,0,1),$F$2,24)</f>
        <v>45771</v>
      </c>
      <c r="B57" s="198">
        <f t="shared" ref="B57" si="67">IF($A57="","",$A57)</f>
        <v>45771</v>
      </c>
      <c r="C57" s="12"/>
      <c r="D57" s="12"/>
      <c r="E57" s="13"/>
      <c r="F57" s="193"/>
      <c r="G57" s="193"/>
      <c r="H57" s="193"/>
      <c r="I57" s="193"/>
      <c r="J57" s="193"/>
      <c r="K57" s="14"/>
      <c r="L57" s="51">
        <f>MAX(0,(TEXT(D57,"0!:00")-TEXT(C57,"0!:00")-E57/1440))</f>
        <v>0</v>
      </c>
      <c r="M57" s="44" t="str">
        <f t="shared" si="1"/>
        <v/>
      </c>
      <c r="N57" s="216">
        <f t="shared" ref="N57" si="68">IF(L57+L58&gt;0,1,0)</f>
        <v>0</v>
      </c>
    </row>
    <row r="58" spans="1:14" ht="27" customHeight="1" x14ac:dyDescent="0.4">
      <c r="A58" s="195"/>
      <c r="B58" s="198"/>
      <c r="C58" s="15"/>
      <c r="D58" s="15"/>
      <c r="E58" s="16"/>
      <c r="F58" s="192"/>
      <c r="G58" s="192"/>
      <c r="H58" s="192"/>
      <c r="I58" s="192"/>
      <c r="J58" s="192"/>
      <c r="K58" s="17"/>
      <c r="L58" s="50">
        <f t="shared" ref="L58" si="69">MAX(0,(TEXT(D58,"0!:00")-TEXT(C58,"0!:00")-E58/1440))</f>
        <v>0</v>
      </c>
      <c r="M58" s="45" t="str">
        <f t="shared" si="1"/>
        <v/>
      </c>
      <c r="N58" s="217"/>
    </row>
    <row r="59" spans="1:14" ht="27" customHeight="1" x14ac:dyDescent="0.4">
      <c r="A59" s="195">
        <f>DATE(YEAR($N$1)+IF($F$2&gt;3,0,1),$F$2,25)</f>
        <v>45772</v>
      </c>
      <c r="B59" s="198">
        <f t="shared" ref="B59" si="70">IF($A59="","",$A59)</f>
        <v>45772</v>
      </c>
      <c r="C59" s="12"/>
      <c r="D59" s="12"/>
      <c r="E59" s="13"/>
      <c r="F59" s="193"/>
      <c r="G59" s="193"/>
      <c r="H59" s="193"/>
      <c r="I59" s="193"/>
      <c r="J59" s="193"/>
      <c r="K59" s="14"/>
      <c r="L59" s="51">
        <f>MAX(0,(TEXT(D59,"0!:00")-TEXT(C59,"0!:00")-E59/1440))</f>
        <v>0</v>
      </c>
      <c r="M59" s="44" t="str">
        <f t="shared" si="1"/>
        <v/>
      </c>
      <c r="N59" s="216">
        <f t="shared" ref="N59" si="71">IF(L59+L60&gt;0,1,0)</f>
        <v>0</v>
      </c>
    </row>
    <row r="60" spans="1:14" ht="27" customHeight="1" x14ac:dyDescent="0.4">
      <c r="A60" s="195"/>
      <c r="B60" s="198"/>
      <c r="C60" s="15"/>
      <c r="D60" s="15"/>
      <c r="E60" s="16"/>
      <c r="F60" s="192"/>
      <c r="G60" s="192"/>
      <c r="H60" s="192"/>
      <c r="I60" s="192"/>
      <c r="J60" s="192"/>
      <c r="K60" s="17"/>
      <c r="L60" s="50">
        <f t="shared" ref="L60" si="72">MAX(0,(TEXT(D60,"0!:00")-TEXT(C60,"0!:00")-E60/1440))</f>
        <v>0</v>
      </c>
      <c r="M60" s="45" t="str">
        <f t="shared" si="1"/>
        <v/>
      </c>
      <c r="N60" s="217"/>
    </row>
    <row r="61" spans="1:14" ht="27" customHeight="1" x14ac:dyDescent="0.4">
      <c r="A61" s="195">
        <f>DATE(YEAR($N$1)+IF($F$2&gt;3,0,1),$F$2,26)</f>
        <v>45773</v>
      </c>
      <c r="B61" s="198">
        <f t="shared" ref="B61" si="73">IF($A61="","",$A61)</f>
        <v>45773</v>
      </c>
      <c r="C61" s="12"/>
      <c r="D61" s="12"/>
      <c r="E61" s="13"/>
      <c r="F61" s="193"/>
      <c r="G61" s="193"/>
      <c r="H61" s="193"/>
      <c r="I61" s="193"/>
      <c r="J61" s="193"/>
      <c r="K61" s="14"/>
      <c r="L61" s="51">
        <f>MAX(0,(TEXT(D61,"0!:00")-TEXT(C61,"0!:00")-E61/1440))</f>
        <v>0</v>
      </c>
      <c r="M61" s="44" t="str">
        <f t="shared" si="1"/>
        <v/>
      </c>
      <c r="N61" s="216">
        <f t="shared" ref="N61" si="74">IF(L61+L62&gt;0,1,0)</f>
        <v>0</v>
      </c>
    </row>
    <row r="62" spans="1:14" ht="27" customHeight="1" x14ac:dyDescent="0.4">
      <c r="A62" s="195"/>
      <c r="B62" s="198"/>
      <c r="C62" s="15"/>
      <c r="D62" s="15"/>
      <c r="E62" s="16"/>
      <c r="F62" s="192"/>
      <c r="G62" s="192"/>
      <c r="H62" s="192"/>
      <c r="I62" s="192"/>
      <c r="J62" s="192"/>
      <c r="K62" s="17"/>
      <c r="L62" s="50">
        <f t="shared" ref="L62" si="75">MAX(0,(TEXT(D62,"0!:00")-TEXT(C62,"0!:00")-E62/1440))</f>
        <v>0</v>
      </c>
      <c r="M62" s="45" t="str">
        <f t="shared" si="1"/>
        <v/>
      </c>
      <c r="N62" s="217"/>
    </row>
    <row r="63" spans="1:14" ht="27" customHeight="1" x14ac:dyDescent="0.4">
      <c r="A63" s="195">
        <f>DATE(YEAR($N$1)+IF($F$2&gt;3,0,1),$F$2,27)</f>
        <v>45774</v>
      </c>
      <c r="B63" s="198">
        <f t="shared" ref="B63" si="76">IF($A63="","",$A63)</f>
        <v>45774</v>
      </c>
      <c r="C63" s="12"/>
      <c r="D63" s="12"/>
      <c r="E63" s="13"/>
      <c r="F63" s="193"/>
      <c r="G63" s="193"/>
      <c r="H63" s="193"/>
      <c r="I63" s="193"/>
      <c r="J63" s="193"/>
      <c r="K63" s="14"/>
      <c r="L63" s="51">
        <f>MAX(0,(TEXT(D63,"0!:00")-TEXT(C63,"0!:00")-E63/1440))</f>
        <v>0</v>
      </c>
      <c r="M63" s="44" t="str">
        <f t="shared" si="1"/>
        <v/>
      </c>
      <c r="N63" s="216">
        <f t="shared" ref="N63" si="77">IF(L63+L64&gt;0,1,0)</f>
        <v>0</v>
      </c>
    </row>
    <row r="64" spans="1:14" ht="27" customHeight="1" x14ac:dyDescent="0.4">
      <c r="A64" s="195"/>
      <c r="B64" s="198"/>
      <c r="C64" s="15"/>
      <c r="D64" s="15"/>
      <c r="E64" s="16"/>
      <c r="F64" s="192"/>
      <c r="G64" s="192"/>
      <c r="H64" s="192"/>
      <c r="I64" s="192"/>
      <c r="J64" s="192"/>
      <c r="K64" s="17"/>
      <c r="L64" s="50">
        <f t="shared" ref="L64" si="78">MAX(0,(TEXT(D64,"0!:00")-TEXT(C64,"0!:00")-E64/1440))</f>
        <v>0</v>
      </c>
      <c r="M64" s="45" t="str">
        <f t="shared" si="1"/>
        <v/>
      </c>
      <c r="N64" s="217"/>
    </row>
    <row r="65" spans="1:16" ht="27" customHeight="1" x14ac:dyDescent="0.4">
      <c r="A65" s="195">
        <f>DATE(YEAR($N$1)+IF($F$2&gt;3,0,1),$F$2,28)</f>
        <v>45775</v>
      </c>
      <c r="B65" s="198">
        <f t="shared" ref="B65" si="79">IF($A65="","",$A65)</f>
        <v>45775</v>
      </c>
      <c r="C65" s="12"/>
      <c r="D65" s="12"/>
      <c r="E65" s="13"/>
      <c r="F65" s="193"/>
      <c r="G65" s="193"/>
      <c r="H65" s="193"/>
      <c r="I65" s="193"/>
      <c r="J65" s="193"/>
      <c r="K65" s="14"/>
      <c r="L65" s="51">
        <f>MAX(0,(TEXT(D65,"0!:00")-TEXT(C65,"0!:00")-E65/1440))</f>
        <v>0</v>
      </c>
      <c r="M65" s="44" t="str">
        <f t="shared" si="1"/>
        <v/>
      </c>
      <c r="N65" s="216">
        <f t="shared" ref="N65" si="80">IF(L65+L66&gt;0,1,0)</f>
        <v>0</v>
      </c>
    </row>
    <row r="66" spans="1:16" ht="27" customHeight="1" x14ac:dyDescent="0.4">
      <c r="A66" s="195"/>
      <c r="B66" s="198"/>
      <c r="C66" s="15"/>
      <c r="D66" s="15"/>
      <c r="E66" s="16"/>
      <c r="F66" s="192"/>
      <c r="G66" s="192"/>
      <c r="H66" s="192"/>
      <c r="I66" s="192"/>
      <c r="J66" s="192"/>
      <c r="K66" s="17"/>
      <c r="L66" s="50">
        <f t="shared" ref="L66" si="81">MAX(0,(TEXT(D66,"0!:00")-TEXT(C66,"0!:00")-E66/1440))</f>
        <v>0</v>
      </c>
      <c r="M66" s="45" t="str">
        <f t="shared" si="1"/>
        <v/>
      </c>
      <c r="N66" s="217"/>
    </row>
    <row r="67" spans="1:16" ht="27" customHeight="1" x14ac:dyDescent="0.4">
      <c r="A67" s="195">
        <f>IF(MONTH(DATE(YEAR($N$1)+IF($F$2&gt;3,0,1),$F$2,29))=$F$2,(DATE(YEAR($N$1)+IF($F$2&gt;3,0,1),$F$2,29)),"")</f>
        <v>45776</v>
      </c>
      <c r="B67" s="198">
        <f t="shared" ref="B67" si="82">IF($A67="","",$A67)</f>
        <v>45776</v>
      </c>
      <c r="C67" s="12"/>
      <c r="D67" s="12"/>
      <c r="E67" s="13"/>
      <c r="F67" s="193"/>
      <c r="G67" s="193"/>
      <c r="H67" s="193"/>
      <c r="I67" s="193"/>
      <c r="J67" s="193"/>
      <c r="K67" s="14"/>
      <c r="L67" s="51">
        <f>MAX(0,(TEXT(D67,"0!:00")-TEXT(C67,"0!:00")-E67/1440))</f>
        <v>0</v>
      </c>
      <c r="M67" s="44" t="str">
        <f t="shared" si="1"/>
        <v/>
      </c>
      <c r="N67" s="216">
        <f t="shared" ref="N67" si="83">IF(L67+L68&gt;0,1,0)</f>
        <v>0</v>
      </c>
    </row>
    <row r="68" spans="1:16" ht="27" customHeight="1" x14ac:dyDescent="0.4">
      <c r="A68" s="195"/>
      <c r="B68" s="198"/>
      <c r="C68" s="15"/>
      <c r="D68" s="15"/>
      <c r="E68" s="16"/>
      <c r="F68" s="192"/>
      <c r="G68" s="192"/>
      <c r="H68" s="192"/>
      <c r="I68" s="192"/>
      <c r="J68" s="192"/>
      <c r="K68" s="17"/>
      <c r="L68" s="50">
        <f t="shared" ref="L68" si="84">MAX(0,(TEXT(D68,"0!:00")-TEXT(C68,"0!:00")-E68/1440))</f>
        <v>0</v>
      </c>
      <c r="M68" s="45" t="str">
        <f t="shared" si="1"/>
        <v/>
      </c>
      <c r="N68" s="217"/>
    </row>
    <row r="69" spans="1:16" ht="27" customHeight="1" x14ac:dyDescent="0.4">
      <c r="A69" s="195">
        <f>IF(MONTH(DATE(YEAR($N$1)+IF($F$2&gt;3,0,1),$F$2,30))=$F$2,(DATE(YEAR($N$1)+IF($F$2&gt;3,0,1),$F$2,30)),"")</f>
        <v>45777</v>
      </c>
      <c r="B69" s="198">
        <f t="shared" ref="B69" si="85">IF($A69="","",$A69)</f>
        <v>45777</v>
      </c>
      <c r="C69" s="12"/>
      <c r="D69" s="12"/>
      <c r="E69" s="13"/>
      <c r="F69" s="193"/>
      <c r="G69" s="193"/>
      <c r="H69" s="193"/>
      <c r="I69" s="193"/>
      <c r="J69" s="193"/>
      <c r="K69" s="14"/>
      <c r="L69" s="51">
        <f>MAX(0,(TEXT(D69,"0!:00")-TEXT(C69,"0!:00")-E69/1440))</f>
        <v>0</v>
      </c>
      <c r="M69" s="44" t="str">
        <f t="shared" si="1"/>
        <v/>
      </c>
      <c r="N69" s="216">
        <f t="shared" ref="N69" si="86">IF(L69+L70&gt;0,1,0)</f>
        <v>0</v>
      </c>
    </row>
    <row r="70" spans="1:16" ht="27" customHeight="1" x14ac:dyDescent="0.4">
      <c r="A70" s="195"/>
      <c r="B70" s="198"/>
      <c r="C70" s="15"/>
      <c r="D70" s="15"/>
      <c r="E70" s="16"/>
      <c r="F70" s="192"/>
      <c r="G70" s="192"/>
      <c r="H70" s="192"/>
      <c r="I70" s="192"/>
      <c r="J70" s="192"/>
      <c r="K70" s="17"/>
      <c r="L70" s="50">
        <f t="shared" ref="L70" si="87">MAX(0,(TEXT(D70,"0!:00")-TEXT(C70,"0!:00")-E70/1440))</f>
        <v>0</v>
      </c>
      <c r="M70" s="45" t="str">
        <f t="shared" si="1"/>
        <v/>
      </c>
      <c r="N70" s="217"/>
    </row>
    <row r="71" spans="1:16" ht="27" customHeight="1" x14ac:dyDescent="0.4">
      <c r="A71" s="195" t="str">
        <f>IF(MONTH(DATE(YEAR($N$1)+IF($F$2&gt;3,0,1),$F$2,31))=$F$2,(DATE(YEAR($N$1)+IF($F$2&gt;3,0,1),$F$2,31)),"")</f>
        <v/>
      </c>
      <c r="B71" s="198" t="str">
        <f t="shared" ref="B71" si="88">IF($A71="","",$A71)</f>
        <v/>
      </c>
      <c r="C71" s="12"/>
      <c r="D71" s="12"/>
      <c r="E71" s="13"/>
      <c r="F71" s="193"/>
      <c r="G71" s="193"/>
      <c r="H71" s="193"/>
      <c r="I71" s="193"/>
      <c r="J71" s="193"/>
      <c r="K71" s="14"/>
      <c r="L71" s="51">
        <f>MAX(0,(TEXT(D71,"0!:00")-TEXT(C71,"0!:00")-E71/1440))</f>
        <v>0</v>
      </c>
      <c r="M71" s="44" t="str">
        <f t="shared" si="1"/>
        <v/>
      </c>
      <c r="N71" s="216">
        <f t="shared" ref="N71" si="89">IF(L71+L72&gt;0,1,0)</f>
        <v>0</v>
      </c>
    </row>
    <row r="72" spans="1:16" ht="27" customHeight="1" thickBot="1" x14ac:dyDescent="0.45">
      <c r="A72" s="197"/>
      <c r="B72" s="199"/>
      <c r="C72" s="52"/>
      <c r="D72" s="52"/>
      <c r="E72" s="53"/>
      <c r="F72" s="194"/>
      <c r="G72" s="194"/>
      <c r="H72" s="194"/>
      <c r="I72" s="194"/>
      <c r="J72" s="194"/>
      <c r="K72" s="54"/>
      <c r="L72" s="55">
        <f t="shared" ref="L72" si="90">MAX(0,(TEXT(D72,"0!:00")-TEXT(C72,"0!:00")-E72/1440))</f>
        <v>0</v>
      </c>
      <c r="M72" s="45" t="str">
        <f t="shared" si="1"/>
        <v/>
      </c>
      <c r="N72" s="217"/>
    </row>
    <row r="73" spans="1:16" x14ac:dyDescent="0.4">
      <c r="A73" s="5"/>
      <c r="B73" s="6"/>
      <c r="L73" s="7"/>
      <c r="M73" s="7"/>
    </row>
    <row r="74" spans="1:16" ht="20.25" customHeight="1" thickBot="1" x14ac:dyDescent="0.45">
      <c r="A74" s="1" t="s">
        <v>42</v>
      </c>
      <c r="J74" s="1" t="s">
        <v>73</v>
      </c>
      <c r="L74" s="8"/>
      <c r="N74" s="1" t="s">
        <v>73</v>
      </c>
      <c r="P74" s="8"/>
    </row>
    <row r="75" spans="1:16" ht="24" customHeight="1" x14ac:dyDescent="0.4">
      <c r="A75" s="203"/>
      <c r="B75" s="204"/>
      <c r="C75" s="204"/>
      <c r="D75" s="204"/>
      <c r="E75" s="204"/>
      <c r="F75" s="205"/>
      <c r="G75" s="205"/>
      <c r="H75" s="206"/>
      <c r="J75" s="160" t="s">
        <v>67</v>
      </c>
      <c r="K75" s="161"/>
      <c r="L75" s="32">
        <f>P75</f>
        <v>0</v>
      </c>
      <c r="N75" s="127" t="s">
        <v>67</v>
      </c>
      <c r="O75" s="128"/>
      <c r="P75" s="34">
        <f>SUM(M11:M72)</f>
        <v>0</v>
      </c>
    </row>
    <row r="76" spans="1:16" ht="24" customHeight="1" thickBot="1" x14ac:dyDescent="0.45">
      <c r="A76" s="207"/>
      <c r="B76" s="208"/>
      <c r="C76" s="208"/>
      <c r="D76" s="208"/>
      <c r="E76" s="208"/>
      <c r="F76" s="209"/>
      <c r="G76" s="209"/>
      <c r="H76" s="210"/>
      <c r="J76" s="166" t="s">
        <v>74</v>
      </c>
      <c r="K76" s="167"/>
      <c r="L76" s="33">
        <f>P76</f>
        <v>0</v>
      </c>
      <c r="N76" s="132" t="s">
        <v>74</v>
      </c>
      <c r="O76" s="133"/>
      <c r="P76" s="35">
        <f>P6-P75</f>
        <v>0</v>
      </c>
    </row>
    <row r="77" spans="1:16" ht="24" customHeight="1" x14ac:dyDescent="0.4">
      <c r="A77" s="207"/>
      <c r="B77" s="208"/>
      <c r="C77" s="208"/>
      <c r="D77" s="208"/>
      <c r="E77" s="208"/>
      <c r="F77" s="209"/>
      <c r="G77" s="209"/>
      <c r="H77" s="210"/>
      <c r="J77" s="179" t="s">
        <v>75</v>
      </c>
      <c r="K77" s="180"/>
      <c r="L77" s="30">
        <f>P77</f>
        <v>0</v>
      </c>
      <c r="N77" s="139" t="s">
        <v>75</v>
      </c>
      <c r="O77" s="140"/>
      <c r="P77" s="36">
        <f>HOUR(P75)*リスト!D3</f>
        <v>0</v>
      </c>
    </row>
    <row r="78" spans="1:16" ht="24" customHeight="1" thickBot="1" x14ac:dyDescent="0.45">
      <c r="A78" s="207"/>
      <c r="B78" s="208"/>
      <c r="C78" s="208"/>
      <c r="D78" s="208"/>
      <c r="E78" s="208"/>
      <c r="F78" s="209"/>
      <c r="G78" s="209"/>
      <c r="H78" s="210"/>
      <c r="J78" s="166" t="s">
        <v>76</v>
      </c>
      <c r="K78" s="167"/>
      <c r="L78" s="31">
        <f>P78</f>
        <v>0</v>
      </c>
      <c r="N78" s="132" t="s">
        <v>76</v>
      </c>
      <c r="O78" s="133"/>
      <c r="P78" s="37">
        <f>HOUR(P76)*リスト!D3</f>
        <v>0</v>
      </c>
    </row>
    <row r="79" spans="1:16" ht="24" customHeight="1" x14ac:dyDescent="0.4">
      <c r="A79" s="207"/>
      <c r="B79" s="208"/>
      <c r="C79" s="208"/>
      <c r="D79" s="208"/>
      <c r="E79" s="208"/>
      <c r="F79" s="209"/>
      <c r="G79" s="209"/>
      <c r="H79" s="210"/>
    </row>
    <row r="80" spans="1:16" ht="24" customHeight="1" thickBot="1" x14ac:dyDescent="0.45">
      <c r="A80" s="211"/>
      <c r="B80" s="212"/>
      <c r="C80" s="212"/>
      <c r="D80" s="212"/>
      <c r="E80" s="212"/>
      <c r="F80" s="213"/>
      <c r="G80" s="213"/>
      <c r="H80" s="214"/>
    </row>
  </sheetData>
  <sheetProtection algorithmName="SHA-512" hashValue="04ZniFfY4vdrv+Ul0mj+5a9E5SAuu2alJ38qMLXmCMIC/TDBg/T9YNEX9cGXbBAuOwoI3umpAKi53y731ZDfvA==" saltValue="QcFwaB4V3HcFCES/8X6ZpA==" spinCount="100000" sheet="1" autoFilter="0"/>
  <mergeCells count="190">
    <mergeCell ref="N71:N72"/>
    <mergeCell ref="J75:K75"/>
    <mergeCell ref="J76:K76"/>
    <mergeCell ref="J77:K77"/>
    <mergeCell ref="J78:K78"/>
    <mergeCell ref="N75:O75"/>
    <mergeCell ref="N76:O76"/>
    <mergeCell ref="N77:O77"/>
    <mergeCell ref="N78:O78"/>
    <mergeCell ref="N53:N54"/>
    <mergeCell ref="N55:N56"/>
    <mergeCell ref="N57:N58"/>
    <mergeCell ref="N59:N60"/>
    <mergeCell ref="N61:N62"/>
    <mergeCell ref="N63:N64"/>
    <mergeCell ref="N65:N66"/>
    <mergeCell ref="N67:N68"/>
    <mergeCell ref="N69:N70"/>
    <mergeCell ref="N35:N36"/>
    <mergeCell ref="N37:N38"/>
    <mergeCell ref="N39:N40"/>
    <mergeCell ref="N41:N42"/>
    <mergeCell ref="N43:N44"/>
    <mergeCell ref="N45:N46"/>
    <mergeCell ref="N47:N48"/>
    <mergeCell ref="N49:N50"/>
    <mergeCell ref="N51:N52"/>
    <mergeCell ref="A75:H75"/>
    <mergeCell ref="A76:H76"/>
    <mergeCell ref="A77:H77"/>
    <mergeCell ref="A78:H78"/>
    <mergeCell ref="A79:H79"/>
    <mergeCell ref="A80:H80"/>
    <mergeCell ref="N5:O5"/>
    <mergeCell ref="Q5:R5"/>
    <mergeCell ref="N6:O6"/>
    <mergeCell ref="Q6:R6"/>
    <mergeCell ref="N7:O7"/>
    <mergeCell ref="Q7:R7"/>
    <mergeCell ref="N11:N12"/>
    <mergeCell ref="N13:N14"/>
    <mergeCell ref="N15:N16"/>
    <mergeCell ref="N17:N18"/>
    <mergeCell ref="N19:N20"/>
    <mergeCell ref="N21:N22"/>
    <mergeCell ref="N23:N24"/>
    <mergeCell ref="N25:N26"/>
    <mergeCell ref="N27:N28"/>
    <mergeCell ref="N29:N30"/>
    <mergeCell ref="N31:N32"/>
    <mergeCell ref="N33:N34"/>
    <mergeCell ref="J2:L2"/>
    <mergeCell ref="A1:A2"/>
    <mergeCell ref="B1:E2"/>
    <mergeCell ref="B43:B44"/>
    <mergeCell ref="B45:B46"/>
    <mergeCell ref="B47:B48"/>
    <mergeCell ref="D5:E5"/>
    <mergeCell ref="D6:E6"/>
    <mergeCell ref="D7:E7"/>
    <mergeCell ref="A31:A32"/>
    <mergeCell ref="A11:A12"/>
    <mergeCell ref="B11:B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B39:B40"/>
    <mergeCell ref="B41:B42"/>
    <mergeCell ref="A5:B5"/>
    <mergeCell ref="B49:B50"/>
    <mergeCell ref="B65:B66"/>
    <mergeCell ref="B67:B68"/>
    <mergeCell ref="B69:B70"/>
    <mergeCell ref="B71:B72"/>
    <mergeCell ref="B53:B54"/>
    <mergeCell ref="B55:B56"/>
    <mergeCell ref="B57:B58"/>
    <mergeCell ref="B59:B60"/>
    <mergeCell ref="B61:B62"/>
    <mergeCell ref="B63:B64"/>
    <mergeCell ref="A51:A52"/>
    <mergeCell ref="A53:A54"/>
    <mergeCell ref="A69:A70"/>
    <mergeCell ref="A71:A72"/>
    <mergeCell ref="B13:B14"/>
    <mergeCell ref="B15:B16"/>
    <mergeCell ref="B17:B18"/>
    <mergeCell ref="B19:B20"/>
    <mergeCell ref="B21:B22"/>
    <mergeCell ref="B23:B24"/>
    <mergeCell ref="B25:B26"/>
    <mergeCell ref="B27:B28"/>
    <mergeCell ref="A57:A58"/>
    <mergeCell ref="A59:A60"/>
    <mergeCell ref="A61:A62"/>
    <mergeCell ref="A63:A64"/>
    <mergeCell ref="A65:A66"/>
    <mergeCell ref="A67:A68"/>
    <mergeCell ref="B51:B52"/>
    <mergeCell ref="B29:B30"/>
    <mergeCell ref="B31:B32"/>
    <mergeCell ref="B33:B34"/>
    <mergeCell ref="B35:B36"/>
    <mergeCell ref="B37:B38"/>
    <mergeCell ref="A6:B6"/>
    <mergeCell ref="F15:J15"/>
    <mergeCell ref="F16:J16"/>
    <mergeCell ref="F17:J17"/>
    <mergeCell ref="F18:J18"/>
    <mergeCell ref="F19:J19"/>
    <mergeCell ref="F10:J10"/>
    <mergeCell ref="F11:J11"/>
    <mergeCell ref="F12:J12"/>
    <mergeCell ref="F13:J13"/>
    <mergeCell ref="F14:J14"/>
    <mergeCell ref="A7:B7"/>
    <mergeCell ref="F20:J20"/>
    <mergeCell ref="F21:J21"/>
    <mergeCell ref="F22:J22"/>
    <mergeCell ref="F23:J23"/>
    <mergeCell ref="F24:J24"/>
    <mergeCell ref="F25:J25"/>
    <mergeCell ref="A55:A56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F30:J30"/>
    <mergeCell ref="F31:J31"/>
    <mergeCell ref="F32:J32"/>
    <mergeCell ref="F33:J33"/>
    <mergeCell ref="F34:J34"/>
    <mergeCell ref="F26:J26"/>
    <mergeCell ref="F27:J27"/>
    <mergeCell ref="F28:J28"/>
    <mergeCell ref="F29:J29"/>
    <mergeCell ref="F40:J40"/>
    <mergeCell ref="F41:J41"/>
    <mergeCell ref="F42:J42"/>
    <mergeCell ref="F43:J43"/>
    <mergeCell ref="F44:J44"/>
    <mergeCell ref="F35:J35"/>
    <mergeCell ref="F36:J36"/>
    <mergeCell ref="F37:J37"/>
    <mergeCell ref="F38:J38"/>
    <mergeCell ref="F39:J39"/>
    <mergeCell ref="F51:J51"/>
    <mergeCell ref="F52:J52"/>
    <mergeCell ref="F53:J53"/>
    <mergeCell ref="F54:J54"/>
    <mergeCell ref="F45:J45"/>
    <mergeCell ref="F46:J46"/>
    <mergeCell ref="F47:J47"/>
    <mergeCell ref="F48:J48"/>
    <mergeCell ref="F49:J49"/>
    <mergeCell ref="N1:N2"/>
    <mergeCell ref="I5:L5"/>
    <mergeCell ref="I6:L6"/>
    <mergeCell ref="K7:L7"/>
    <mergeCell ref="I8:L8"/>
    <mergeCell ref="F70:J70"/>
    <mergeCell ref="F71:J71"/>
    <mergeCell ref="F72:J72"/>
    <mergeCell ref="F65:J65"/>
    <mergeCell ref="F66:J66"/>
    <mergeCell ref="F67:J67"/>
    <mergeCell ref="F68:J68"/>
    <mergeCell ref="F69:J69"/>
    <mergeCell ref="F60:J60"/>
    <mergeCell ref="F61:J61"/>
    <mergeCell ref="F62:J62"/>
    <mergeCell ref="F63:J63"/>
    <mergeCell ref="F64:J64"/>
    <mergeCell ref="F55:J55"/>
    <mergeCell ref="F56:J56"/>
    <mergeCell ref="F57:J57"/>
    <mergeCell ref="F58:J58"/>
    <mergeCell ref="F59:J59"/>
    <mergeCell ref="F50:J50"/>
  </mergeCells>
  <phoneticPr fontId="1"/>
  <conditionalFormatting sqref="A11:A12">
    <cfRule type="expression" dxfId="8" priority="18">
      <formula>WEEKDAY($A11)=1</formula>
    </cfRule>
    <cfRule type="expression" dxfId="7" priority="19">
      <formula>WEEKDAY($A11)=7</formula>
    </cfRule>
  </conditionalFormatting>
  <conditionalFormatting sqref="B11:B72">
    <cfRule type="expression" dxfId="6" priority="14">
      <formula>WEEKDAY($B11)=1</formula>
    </cfRule>
    <cfRule type="expression" dxfId="5" priority="15">
      <formula>WEEKDAY($B11)=7</formula>
    </cfRule>
  </conditionalFormatting>
  <conditionalFormatting sqref="A13:A72">
    <cfRule type="expression" dxfId="4" priority="9">
      <formula>WEEKDAY($A13)=1</formula>
    </cfRule>
    <cfRule type="expression" dxfId="3" priority="10">
      <formula>WEEKDAY($A13)=7</formula>
    </cfRule>
  </conditionalFormatting>
  <dataValidations count="7">
    <dataValidation type="custom" imeMode="halfAlpha" allowBlank="1" showInputMessage="1" showErrorMessage="1" sqref="D11:D72">
      <formula1>AND(VALUE(D11)&lt;=2355,MOD(D11,5)=0,(VALUE(LEFT(D11,LEN(D11)-2))&lt;24),(VALUE(RIGHT(D11,2))&lt;60))</formula1>
    </dataValidation>
    <dataValidation type="list" allowBlank="1" showInputMessage="1" showErrorMessage="1" sqref="F2">
      <formula1>"4,5,6,7,8,9,10,11,12,1,2,3"</formula1>
    </dataValidation>
    <dataValidation type="list" allowBlank="1" showInputMessage="1" showErrorMessage="1" sqref="K11:K72">
      <formula1>"☑"</formula1>
    </dataValidation>
    <dataValidation imeMode="halfAlpha" allowBlank="1" showInputMessage="1" showErrorMessage="1" sqref="C11:C72 K7:L7"/>
    <dataValidation imeMode="fullKatakana" allowBlank="1" showInputMessage="1" sqref="I8:L8"/>
    <dataValidation imeMode="hiragana" allowBlank="1" showInputMessage="1" showErrorMessage="1" sqref="I6:L6 F11:J72"/>
    <dataValidation imeMode="hiragana" allowBlank="1" showInputMessage="1" sqref="J2:L2"/>
  </dataValidations>
  <printOptions horizontalCentered="1"/>
  <pageMargins left="0.11811023622047245" right="0.11811023622047245" top="0.27559055118110237" bottom="0.27559055118110237" header="0.11811023622047245" footer="0.11811023622047245"/>
  <extLst>
    <ext uri="{78C0D931-6437-407d-A8EE-F0AAD7539E65}">
      <x14:conditionalFormattings>
        <x14:conditionalFormatting xmlns:xm="http://schemas.microsoft.com/office/excel/2006/main">
          <x14:cfRule type="expression" priority="11" id="{A5E58465-D757-4141-8DB8-4F6F685B44EB}">
            <xm:f>COUNTIF(リスト!$F$3:$F$20,$A11)=1</xm:f>
            <x14:dxf>
              <font>
                <color rgb="FFFF6600"/>
              </font>
              <fill>
                <patternFill>
                  <bgColor theme="5" tint="0.79998168889431442"/>
                </patternFill>
              </fill>
            </x14:dxf>
          </x14:cfRule>
          <xm:sqref>A11:A12</xm:sqref>
        </x14:conditionalFormatting>
        <x14:conditionalFormatting xmlns:xm="http://schemas.microsoft.com/office/excel/2006/main">
          <x14:cfRule type="expression" priority="7" id="{F512C09B-0E21-4308-B1E0-512FB2EAEE49}">
            <xm:f>COUNTIF(リスト!$F$3:$F$20,$B11)=1</xm:f>
            <x14:dxf>
              <font>
                <color rgb="FFFF6600"/>
              </font>
              <fill>
                <patternFill>
                  <bgColor theme="5" tint="0.79998168889431442"/>
                </patternFill>
              </fill>
            </x14:dxf>
          </x14:cfRule>
          <xm:sqref>B11:B72</xm:sqref>
        </x14:conditionalFormatting>
        <x14:conditionalFormatting xmlns:xm="http://schemas.microsoft.com/office/excel/2006/main">
          <x14:cfRule type="expression" priority="8" id="{FD8FD658-167C-4893-8191-21A57E4D5E8F}">
            <xm:f>COUNTIF(リスト!$F$3:$F$20,$A13)=1</xm:f>
            <x14:dxf>
              <font>
                <color rgb="FFFF6600"/>
              </font>
              <fill>
                <patternFill>
                  <bgColor theme="5" tint="0.79998168889431442"/>
                </patternFill>
              </fill>
            </x14:dxf>
          </x14:cfRule>
          <xm:sqref>A13:A72</xm:sqref>
        </x14:conditionalFormatting>
      </x14:conditionalFormattings>
    </ext>
    <ext uri="{CCE6A557-97BC-4b89-ADB6-D9C93CAAB3DF}">
      <x14:dataValidations xmlns:xm="http://schemas.microsoft.com/office/excel/2006/main" count="2">
        <x14:dataValidation type="list" imeMode="hiragana" allowBlank="1" showInputMessage="1">
          <x14:formula1>
            <xm:f>リスト!$C$3:$C$4</xm:f>
          </x14:formula1>
          <xm:sqref>I7</xm:sqref>
        </x14:dataValidation>
        <x14:dataValidation type="list" imeMode="hiragana" allowBlank="1" showInputMessage="1">
          <x14:formula1>
            <xm:f>リスト!$B$3:$B$14</xm:f>
          </x14:formula1>
          <xm:sqref>I5:L5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0"/>
  <sheetViews>
    <sheetView workbookViewId="0">
      <selection activeCell="G22" sqref="G22"/>
    </sheetView>
  </sheetViews>
  <sheetFormatPr defaultRowHeight="18.75" x14ac:dyDescent="0.4"/>
  <cols>
    <col min="1" max="1" width="3.5" customWidth="1"/>
    <col min="2" max="2" width="22.125" customWidth="1"/>
    <col min="3" max="4" width="13" customWidth="1"/>
    <col min="5" max="5" width="13" bestFit="1" customWidth="1"/>
    <col min="6" max="6" width="17.875" customWidth="1"/>
    <col min="7" max="7" width="17.625" customWidth="1"/>
  </cols>
  <sheetData>
    <row r="2" spans="2:7" x14ac:dyDescent="0.4">
      <c r="B2" s="10" t="s">
        <v>20</v>
      </c>
      <c r="C2" s="10" t="s">
        <v>23</v>
      </c>
      <c r="D2" s="10" t="s">
        <v>56</v>
      </c>
      <c r="E2" s="113" t="s">
        <v>57</v>
      </c>
      <c r="F2" s="115" t="s">
        <v>112</v>
      </c>
      <c r="G2" s="116"/>
    </row>
    <row r="3" spans="2:7" x14ac:dyDescent="0.4">
      <c r="B3" s="9" t="s">
        <v>51</v>
      </c>
      <c r="C3" s="9" t="s">
        <v>53</v>
      </c>
      <c r="D3" s="9">
        <v>992</v>
      </c>
      <c r="E3" s="114">
        <v>3.0630000000000001E-2</v>
      </c>
      <c r="F3" s="117">
        <v>45776</v>
      </c>
      <c r="G3" s="118" t="s">
        <v>5</v>
      </c>
    </row>
    <row r="4" spans="2:7" x14ac:dyDescent="0.4">
      <c r="B4" s="9" t="s">
        <v>52</v>
      </c>
      <c r="C4" s="9" t="s">
        <v>54</v>
      </c>
      <c r="F4" s="117">
        <v>45780</v>
      </c>
      <c r="G4" s="118" t="s">
        <v>6</v>
      </c>
    </row>
    <row r="5" spans="2:7" x14ac:dyDescent="0.4">
      <c r="B5" s="9" t="s">
        <v>55</v>
      </c>
      <c r="F5" s="117">
        <v>45781</v>
      </c>
      <c r="G5" s="118" t="s">
        <v>7</v>
      </c>
    </row>
    <row r="6" spans="2:7" x14ac:dyDescent="0.4">
      <c r="B6" s="9" t="s">
        <v>58</v>
      </c>
      <c r="F6" s="117">
        <v>45782</v>
      </c>
      <c r="G6" s="118" t="s">
        <v>8</v>
      </c>
    </row>
    <row r="7" spans="2:7" x14ac:dyDescent="0.4">
      <c r="B7" s="9" t="s">
        <v>65</v>
      </c>
      <c r="F7" s="117">
        <v>45783</v>
      </c>
      <c r="G7" s="118" t="s">
        <v>31</v>
      </c>
    </row>
    <row r="8" spans="2:7" x14ac:dyDescent="0.4">
      <c r="B8" s="9" t="s">
        <v>63</v>
      </c>
      <c r="F8" s="117">
        <v>45859</v>
      </c>
      <c r="G8" s="118" t="s">
        <v>9</v>
      </c>
    </row>
    <row r="9" spans="2:7" x14ac:dyDescent="0.4">
      <c r="B9" s="9" t="s">
        <v>64</v>
      </c>
      <c r="F9" s="117">
        <v>45880</v>
      </c>
      <c r="G9" s="118" t="s">
        <v>10</v>
      </c>
    </row>
    <row r="10" spans="2:7" x14ac:dyDescent="0.4">
      <c r="B10" s="9" t="s">
        <v>66</v>
      </c>
      <c r="F10" s="117">
        <v>45915</v>
      </c>
      <c r="G10" s="118" t="s">
        <v>11</v>
      </c>
    </row>
    <row r="11" spans="2:7" x14ac:dyDescent="0.4">
      <c r="B11" s="9" t="s">
        <v>59</v>
      </c>
      <c r="F11" s="117">
        <v>45922</v>
      </c>
      <c r="G11" s="118" t="s">
        <v>12</v>
      </c>
    </row>
    <row r="12" spans="2:7" x14ac:dyDescent="0.4">
      <c r="B12" s="9" t="s">
        <v>60</v>
      </c>
      <c r="F12" s="117">
        <v>45943</v>
      </c>
      <c r="G12" s="118" t="s">
        <v>13</v>
      </c>
    </row>
    <row r="13" spans="2:7" x14ac:dyDescent="0.4">
      <c r="B13" s="9" t="s">
        <v>61</v>
      </c>
      <c r="F13" s="117">
        <v>45964</v>
      </c>
      <c r="G13" s="118" t="s">
        <v>14</v>
      </c>
    </row>
    <row r="14" spans="2:7" x14ac:dyDescent="0.4">
      <c r="B14" s="9" t="s">
        <v>62</v>
      </c>
      <c r="F14" s="117">
        <v>45984</v>
      </c>
      <c r="G14" s="118" t="s">
        <v>15</v>
      </c>
    </row>
    <row r="15" spans="2:7" x14ac:dyDescent="0.4">
      <c r="F15" s="117">
        <v>45985</v>
      </c>
      <c r="G15" s="118" t="s">
        <v>31</v>
      </c>
    </row>
    <row r="16" spans="2:7" x14ac:dyDescent="0.4">
      <c r="F16" s="117">
        <v>46023</v>
      </c>
      <c r="G16" s="118" t="s">
        <v>113</v>
      </c>
    </row>
    <row r="17" spans="6:7" x14ac:dyDescent="0.4">
      <c r="F17" s="117">
        <v>46034</v>
      </c>
      <c r="G17" s="118" t="s">
        <v>16</v>
      </c>
    </row>
    <row r="18" spans="6:7" x14ac:dyDescent="0.4">
      <c r="F18" s="117">
        <v>46064</v>
      </c>
      <c r="G18" s="118" t="s">
        <v>17</v>
      </c>
    </row>
    <row r="19" spans="6:7" x14ac:dyDescent="0.4">
      <c r="F19" s="117">
        <v>46076</v>
      </c>
      <c r="G19" s="118" t="s">
        <v>18</v>
      </c>
    </row>
    <row r="20" spans="6:7" x14ac:dyDescent="0.4">
      <c r="F20" s="117">
        <v>46101</v>
      </c>
      <c r="G20" s="118" t="s">
        <v>19</v>
      </c>
    </row>
  </sheetData>
  <phoneticPr fontId="1"/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提出方法</vt:lpstr>
      <vt:lpstr>記入例</vt:lpstr>
      <vt:lpstr>活動報告書</vt:lpstr>
      <vt:lpstr>リスト</vt:lpstr>
      <vt:lpstr>活動報告書!Print_Titles</vt:lpstr>
      <vt:lpstr>記入例!Print_Titles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2025-04-24T08:44:40Z</dcterms:modified>
</cp:coreProperties>
</file>